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510" windowWidth="10200" windowHeight="6600" tabRatio="939" activeTab="21"/>
  </bookViews>
  <sheets>
    <sheet name="बजेट सारांश" sheetId="23" r:id="rId1"/>
    <sheet name="आम्दानी" sheetId="17" r:id="rId2"/>
    <sheet name="चालु खर्च" sheetId="3" r:id="rId3"/>
    <sheet name="बालबालिका" sheetId="70" r:id="rId4"/>
    <sheet name="महिला" sheetId="69" r:id="rId5"/>
    <sheet name="अन्य" sheetId="71" r:id="rId6"/>
    <sheet name="प्रवर्द्धनात्कम" sheetId="62" r:id="rId7"/>
    <sheet name="अन्य पूर्वाधार" sheetId="8" r:id="rId8"/>
    <sheet name="क्रमागत योजना" sheetId="67" r:id="rId9"/>
    <sheet name="नयाँ योजना" sheetId="72" r:id="rId10"/>
    <sheet name="अनुसूची" sheetId="9" r:id="rId11"/>
    <sheet name="कला तथा साहित्य" sheetId="79" r:id="rId12"/>
    <sheet name="खेलकुद" sheetId="74" r:id="rId13"/>
    <sheet name="पर्यटन" sheetId="77" r:id="rId14"/>
    <sheet name="सूचना" sheetId="78" r:id="rId15"/>
    <sheet name="जनस्वास्थ्य" sheetId="76" r:id="rId16"/>
    <sheet name="वातावरण" sheetId="75" r:id="rId17"/>
    <sheet name="पशुपंक्षी" sheetId="82" r:id="rId18"/>
    <sheet name="कृषि" sheetId="83" r:id="rId19"/>
    <sheet name="वडा बजेटको मापदण्ड" sheetId="80" r:id="rId20"/>
    <sheet name="वडागत बजेट" sheetId="84" r:id="rId21"/>
    <sheet name="प्रतिनिधि सुविधा" sheetId="81" r:id="rId22"/>
  </sheets>
  <externalReferences>
    <externalReference r:id="rId23"/>
  </externalReferences>
  <definedNames>
    <definedName name="_xlnm.Print_Titles" localSheetId="1">आम्दानी!$3:$4</definedName>
    <definedName name="_xlnm.Print_Titles" localSheetId="2">'चालु खर्च'!$2:$4</definedName>
    <definedName name="_xlnm.Print_Titles" localSheetId="9">'नयाँ योजना'!$96:$97</definedName>
    <definedName name="_xlnm.Print_Titles" localSheetId="6">प्रवर्द्धनात्कम!$1:$3</definedName>
    <definedName name="_xlnm.Print_Titles" localSheetId="0">'बजेट सारांश'!$36:$38</definedName>
  </definedNames>
  <calcPr calcId="152511"/>
</workbook>
</file>

<file path=xl/calcChain.xml><?xml version="1.0" encoding="utf-8"?>
<calcChain xmlns="http://schemas.openxmlformats.org/spreadsheetml/2006/main">
  <c r="D24" i="8" l="1"/>
  <c r="H24" i="84" l="1"/>
  <c r="G24" i="84"/>
  <c r="F24" i="84"/>
  <c r="E24" i="84"/>
  <c r="D24" i="84"/>
  <c r="C24" i="84"/>
  <c r="B24" i="84"/>
  <c r="J23" i="84"/>
  <c r="I23" i="84"/>
  <c r="I22" i="84"/>
  <c r="J22" i="84" s="1"/>
  <c r="J21" i="84"/>
  <c r="I21" i="84"/>
  <c r="I20" i="84"/>
  <c r="J20" i="84" s="1"/>
  <c r="J19" i="84"/>
  <c r="I19" i="84"/>
  <c r="I18" i="84"/>
  <c r="J18" i="84" s="1"/>
  <c r="J17" i="84"/>
  <c r="I17" i="84"/>
  <c r="I16" i="84"/>
  <c r="J16" i="84" s="1"/>
  <c r="J15" i="84"/>
  <c r="I15" i="84"/>
  <c r="I14" i="84"/>
  <c r="J14" i="84" s="1"/>
  <c r="J13" i="84"/>
  <c r="I13" i="84"/>
  <c r="I12" i="84"/>
  <c r="J12" i="84" s="1"/>
  <c r="J11" i="84"/>
  <c r="I11" i="84"/>
  <c r="I10" i="84"/>
  <c r="J10" i="84" s="1"/>
  <c r="J9" i="84"/>
  <c r="I9" i="84"/>
  <c r="I8" i="84"/>
  <c r="J8" i="84" s="1"/>
  <c r="J7" i="84"/>
  <c r="I7" i="84"/>
  <c r="I6" i="84"/>
  <c r="J6" i="84" s="1"/>
  <c r="J5" i="84"/>
  <c r="I5" i="84"/>
  <c r="I4" i="84"/>
  <c r="J4" i="84" s="1"/>
  <c r="K6" i="84" l="1"/>
  <c r="K14" i="84"/>
  <c r="O19" i="84"/>
  <c r="K22" i="84"/>
  <c r="J24" i="84"/>
  <c r="O4" i="84"/>
  <c r="K4" i="84"/>
  <c r="O9" i="84"/>
  <c r="K12" i="84"/>
  <c r="K20" i="84"/>
  <c r="O7" i="84"/>
  <c r="K10" i="84"/>
  <c r="O18" i="84"/>
  <c r="K18" i="84"/>
  <c r="O8" i="84"/>
  <c r="K8" i="84"/>
  <c r="K16" i="84"/>
  <c r="K7" i="84"/>
  <c r="K11" i="84"/>
  <c r="K15" i="84"/>
  <c r="K19" i="84"/>
  <c r="K23" i="84"/>
  <c r="I24" i="84"/>
  <c r="K5" i="84"/>
  <c r="K9" i="84"/>
  <c r="K13" i="84"/>
  <c r="K17" i="84"/>
  <c r="K21" i="84"/>
  <c r="F7" i="3"/>
  <c r="G7" i="3"/>
  <c r="C21" i="62"/>
  <c r="N21" i="84" l="1"/>
  <c r="M21" i="84"/>
  <c r="L21" i="84"/>
  <c r="N5" i="84"/>
  <c r="L5" i="84"/>
  <c r="M5" i="84"/>
  <c r="M15" i="84"/>
  <c r="L15" i="84"/>
  <c r="N15" i="84"/>
  <c r="N16" i="84"/>
  <c r="M16" i="84"/>
  <c r="L16" i="84"/>
  <c r="N12" i="84"/>
  <c r="M12" i="84"/>
  <c r="L12" i="84"/>
  <c r="L6" i="84"/>
  <c r="N6" i="84"/>
  <c r="M6" i="84"/>
  <c r="N17" i="84"/>
  <c r="M17" i="84"/>
  <c r="L17" i="84"/>
  <c r="M11" i="84"/>
  <c r="L11" i="84"/>
  <c r="N11" i="84"/>
  <c r="O16" i="84"/>
  <c r="O5" i="84"/>
  <c r="O15" i="84"/>
  <c r="N20" i="84"/>
  <c r="M20" i="84"/>
  <c r="L20" i="84"/>
  <c r="O12" i="84"/>
  <c r="L14" i="84"/>
  <c r="N14" i="84"/>
  <c r="M14" i="84"/>
  <c r="O6" i="84"/>
  <c r="O24" i="84" s="1"/>
  <c r="N13" i="84"/>
  <c r="M13" i="84"/>
  <c r="L13" i="84"/>
  <c r="M23" i="84"/>
  <c r="L23" i="84"/>
  <c r="N23" i="84"/>
  <c r="M7" i="84"/>
  <c r="L7" i="84"/>
  <c r="N7" i="84"/>
  <c r="O13" i="84"/>
  <c r="O23" i="84"/>
  <c r="L10" i="84"/>
  <c r="N10" i="84"/>
  <c r="M10" i="84"/>
  <c r="O20" i="84"/>
  <c r="L22" i="84"/>
  <c r="N22" i="84"/>
  <c r="M22" i="84"/>
  <c r="O14" i="84"/>
  <c r="N9" i="84"/>
  <c r="M9" i="84"/>
  <c r="L9" i="84"/>
  <c r="M19" i="84"/>
  <c r="L19" i="84"/>
  <c r="N19" i="84"/>
  <c r="O21" i="84"/>
  <c r="N8" i="84"/>
  <c r="M8" i="84"/>
  <c r="L8" i="84"/>
  <c r="L18" i="84"/>
  <c r="N18" i="84"/>
  <c r="M18" i="84"/>
  <c r="O10" i="84"/>
  <c r="O17" i="84"/>
  <c r="K24" i="84"/>
  <c r="N4" i="84"/>
  <c r="M4" i="84"/>
  <c r="M24" i="84" s="1"/>
  <c r="L4" i="84"/>
  <c r="O22" i="84"/>
  <c r="O11" i="84"/>
  <c r="D13" i="74"/>
  <c r="C12" i="74"/>
  <c r="N24" i="84" l="1"/>
  <c r="L24" i="84"/>
  <c r="G44" i="72"/>
  <c r="E40" i="67"/>
  <c r="F40" i="67"/>
  <c r="G40" i="67"/>
  <c r="H40" i="67"/>
  <c r="H31" i="67"/>
  <c r="C14" i="79" l="1"/>
  <c r="D23" i="74"/>
  <c r="D4" i="74"/>
  <c r="D27" i="74" l="1"/>
  <c r="C39" i="77"/>
  <c r="C19" i="62" l="1"/>
  <c r="F19" i="3" l="1"/>
  <c r="F12" i="3"/>
  <c r="E28" i="70" l="1"/>
  <c r="E29" i="70"/>
  <c r="G58" i="82" l="1"/>
  <c r="G51" i="82"/>
  <c r="G45" i="82"/>
  <c r="G35" i="82"/>
  <c r="G29" i="82"/>
  <c r="G22" i="82"/>
  <c r="G18" i="82"/>
  <c r="E69" i="83"/>
  <c r="E58" i="83"/>
  <c r="E52" i="83"/>
  <c r="E44" i="83"/>
  <c r="E38" i="83"/>
  <c r="E31" i="83"/>
  <c r="G75" i="82" l="1"/>
  <c r="E77" i="83"/>
  <c r="F16" i="81" l="1"/>
  <c r="F15" i="81"/>
  <c r="F14" i="81"/>
  <c r="F13" i="81"/>
  <c r="F12" i="81"/>
  <c r="F9" i="81"/>
  <c r="F8" i="81"/>
  <c r="F7" i="81"/>
  <c r="F6" i="81"/>
  <c r="F10" i="81" s="1"/>
  <c r="C14" i="80"/>
  <c r="F14" i="78" l="1"/>
  <c r="D48" i="9" l="1"/>
  <c r="F11" i="62" l="1"/>
  <c r="F12" i="62"/>
  <c r="D27" i="76"/>
  <c r="D21" i="76"/>
  <c r="D22" i="76"/>
  <c r="D4" i="76"/>
  <c r="C20" i="75"/>
  <c r="F68" i="72" l="1"/>
  <c r="G68" i="72"/>
  <c r="E68" i="72"/>
  <c r="F13" i="62"/>
  <c r="F5" i="62"/>
  <c r="I28" i="72"/>
  <c r="I29" i="72"/>
  <c r="I30" i="72"/>
  <c r="I31" i="72"/>
  <c r="I32" i="72"/>
  <c r="I33" i="72"/>
  <c r="I34" i="72"/>
  <c r="I35" i="72"/>
  <c r="I36" i="72"/>
  <c r="I37" i="72"/>
  <c r="I122" i="72"/>
  <c r="G123" i="72"/>
  <c r="F85" i="3"/>
  <c r="F59" i="3"/>
  <c r="F32" i="62"/>
  <c r="I102" i="72" l="1"/>
  <c r="I55" i="72"/>
  <c r="I51" i="72"/>
  <c r="I50" i="72"/>
  <c r="I53" i="72"/>
  <c r="I57" i="72"/>
  <c r="I58" i="72"/>
  <c r="I59" i="72"/>
  <c r="I60" i="72"/>
  <c r="I61" i="72"/>
  <c r="I62" i="72"/>
  <c r="I63" i="72"/>
  <c r="I64" i="72"/>
  <c r="I65" i="72"/>
  <c r="I66" i="72"/>
  <c r="I67" i="72"/>
  <c r="I54" i="72"/>
  <c r="G72" i="23" l="1"/>
  <c r="C31" i="9" l="1"/>
  <c r="I6" i="72" l="1"/>
  <c r="I7" i="72"/>
  <c r="I8" i="72"/>
  <c r="I9" i="72"/>
  <c r="I10" i="72"/>
  <c r="I11" i="72"/>
  <c r="I12" i="72"/>
  <c r="I13" i="72"/>
  <c r="I14" i="72"/>
  <c r="I15" i="72"/>
  <c r="I16" i="72"/>
  <c r="I17" i="72"/>
  <c r="I18" i="72"/>
  <c r="I19" i="72"/>
  <c r="I20" i="72"/>
  <c r="I21" i="72"/>
  <c r="I22" i="72"/>
  <c r="I23" i="72"/>
  <c r="I24" i="72"/>
  <c r="I25" i="72"/>
  <c r="I26" i="72"/>
  <c r="I27" i="72"/>
  <c r="I38" i="72"/>
  <c r="I39" i="72"/>
  <c r="I40" i="72"/>
  <c r="I41" i="72"/>
  <c r="I42" i="72"/>
  <c r="I43" i="72"/>
  <c r="I44" i="72"/>
  <c r="I5" i="72"/>
  <c r="F45" i="72"/>
  <c r="G45" i="72"/>
  <c r="H45" i="72"/>
  <c r="E45" i="72"/>
  <c r="F123" i="72"/>
  <c r="E123" i="72"/>
  <c r="E124" i="72" l="1"/>
  <c r="I45" i="72"/>
  <c r="I87" i="3"/>
  <c r="F93" i="72" l="1"/>
  <c r="F124" i="72" s="1"/>
  <c r="G81" i="72"/>
  <c r="G93" i="72" l="1"/>
  <c r="G124" i="72" s="1"/>
  <c r="J52" i="72"/>
  <c r="I52" i="72" l="1"/>
  <c r="H68" i="72"/>
  <c r="I56" i="72"/>
  <c r="I68" i="72" l="1"/>
  <c r="J43" i="72"/>
  <c r="J39" i="72"/>
  <c r="I121" i="72"/>
  <c r="I120" i="72"/>
  <c r="I92" i="72"/>
  <c r="I119" i="72"/>
  <c r="I91" i="72"/>
  <c r="I118" i="72"/>
  <c r="I117" i="72"/>
  <c r="I116" i="72"/>
  <c r="J118" i="72"/>
  <c r="I115" i="72"/>
  <c r="I114" i="72"/>
  <c r="I113" i="72"/>
  <c r="I112" i="72"/>
  <c r="J27" i="72"/>
  <c r="I90" i="72"/>
  <c r="I89" i="72"/>
  <c r="I88" i="72"/>
  <c r="I111" i="72"/>
  <c r="I110" i="72"/>
  <c r="I87" i="72"/>
  <c r="I109" i="72"/>
  <c r="J20" i="72"/>
  <c r="J17" i="72"/>
  <c r="I86" i="72"/>
  <c r="J108" i="72"/>
  <c r="I108" i="72"/>
  <c r="I85" i="72"/>
  <c r="I84" i="72"/>
  <c r="I83" i="72"/>
  <c r="I82" i="72"/>
  <c r="I81" i="72"/>
  <c r="I107" i="72"/>
  <c r="J106" i="72"/>
  <c r="I106" i="72"/>
  <c r="I105" i="72"/>
  <c r="I104" i="72"/>
  <c r="J103" i="72"/>
  <c r="I103" i="72"/>
  <c r="I80" i="72"/>
  <c r="I79" i="72"/>
  <c r="I78" i="72"/>
  <c r="I77" i="72"/>
  <c r="I76" i="72"/>
  <c r="I75" i="72"/>
  <c r="J6" i="72"/>
  <c r="I74" i="72"/>
  <c r="I101" i="72"/>
  <c r="I100" i="72"/>
  <c r="I99" i="72"/>
  <c r="J100" i="72"/>
  <c r="E6" i="71"/>
  <c r="E7" i="71"/>
  <c r="E8" i="71"/>
  <c r="E9" i="71"/>
  <c r="E10" i="71"/>
  <c r="E11" i="71"/>
  <c r="E12" i="71"/>
  <c r="E13" i="71"/>
  <c r="E14" i="71"/>
  <c r="E15" i="71"/>
  <c r="E16" i="71"/>
  <c r="E17" i="71"/>
  <c r="E18" i="71"/>
  <c r="E19" i="71"/>
  <c r="E20" i="71"/>
  <c r="E5" i="71"/>
  <c r="D21" i="71"/>
  <c r="C21" i="71"/>
  <c r="E6" i="70"/>
  <c r="E7" i="70"/>
  <c r="E8" i="70"/>
  <c r="E10" i="70"/>
  <c r="E11" i="70"/>
  <c r="E12" i="70"/>
  <c r="E13" i="70"/>
  <c r="E15" i="70"/>
  <c r="E16" i="70"/>
  <c r="E17" i="70"/>
  <c r="E19" i="70"/>
  <c r="E20" i="70"/>
  <c r="E21" i="70"/>
  <c r="E22" i="70"/>
  <c r="E24" i="70"/>
  <c r="E25" i="70"/>
  <c r="E26" i="70"/>
  <c r="E27" i="70"/>
  <c r="E30" i="70"/>
  <c r="E5" i="70"/>
  <c r="D31" i="70"/>
  <c r="C31" i="70"/>
  <c r="E21" i="71" l="1"/>
  <c r="I98" i="72"/>
  <c r="I123" i="72" s="1"/>
  <c r="H123" i="72"/>
  <c r="I93" i="72"/>
  <c r="H93" i="72"/>
  <c r="J11" i="72"/>
  <c r="E31" i="70"/>
  <c r="E6" i="69"/>
  <c r="E7" i="69"/>
  <c r="E8" i="69"/>
  <c r="E9" i="69"/>
  <c r="E10" i="69"/>
  <c r="E11" i="69"/>
  <c r="E12" i="69"/>
  <c r="E13" i="69"/>
  <c r="E14" i="69"/>
  <c r="E15" i="69"/>
  <c r="E16" i="69"/>
  <c r="E17" i="69"/>
  <c r="E18" i="69"/>
  <c r="E19" i="69"/>
  <c r="E20" i="69"/>
  <c r="E5" i="69"/>
  <c r="D21" i="69"/>
  <c r="C21" i="69"/>
  <c r="H124" i="72" l="1"/>
  <c r="I124" i="72"/>
  <c r="J45" i="72"/>
  <c r="H37" i="8" l="1"/>
  <c r="H38" i="8" s="1"/>
  <c r="H30" i="8"/>
  <c r="H31" i="8"/>
  <c r="H29" i="8"/>
  <c r="H16" i="8"/>
  <c r="H17" i="8"/>
  <c r="H18" i="8"/>
  <c r="H19" i="8"/>
  <c r="H20" i="8"/>
  <c r="H21" i="8"/>
  <c r="H22" i="8"/>
  <c r="H23" i="8"/>
  <c r="H15" i="8"/>
  <c r="H13" i="8"/>
  <c r="H6" i="8"/>
  <c r="H7" i="8"/>
  <c r="H8" i="8"/>
  <c r="H9" i="8"/>
  <c r="H10" i="8"/>
  <c r="H11" i="8"/>
  <c r="H5" i="8"/>
  <c r="E91" i="3"/>
  <c r="E89" i="3"/>
  <c r="E84" i="3"/>
  <c r="E82" i="3"/>
  <c r="E79" i="3"/>
  <c r="E72" i="3"/>
  <c r="E68" i="3"/>
  <c r="E63" i="3"/>
  <c r="E56" i="3"/>
  <c r="E52" i="3"/>
  <c r="E50" i="3"/>
  <c r="E33" i="3"/>
  <c r="E29" i="3"/>
  <c r="E25" i="3"/>
  <c r="E22" i="3"/>
  <c r="E20" i="3"/>
  <c r="E10" i="3"/>
  <c r="E6" i="3"/>
  <c r="G81" i="23"/>
  <c r="D34" i="62"/>
  <c r="C34" i="62"/>
  <c r="F33" i="62"/>
  <c r="F21" i="62"/>
  <c r="F10" i="62"/>
  <c r="F31" i="62"/>
  <c r="F30" i="62"/>
  <c r="F29" i="62"/>
  <c r="F28" i="62"/>
  <c r="F27" i="62"/>
  <c r="F26" i="62"/>
  <c r="F24" i="62"/>
  <c r="F23" i="62"/>
  <c r="F22" i="62"/>
  <c r="F20" i="62"/>
  <c r="F19" i="62"/>
  <c r="F18" i="62"/>
  <c r="F17" i="62"/>
  <c r="F16" i="62"/>
  <c r="F15" i="62"/>
  <c r="F9" i="62"/>
  <c r="F8" i="62"/>
  <c r="F7" i="62"/>
  <c r="F6" i="62"/>
  <c r="F4" i="62"/>
  <c r="H32" i="8" l="1"/>
  <c r="H24" i="8"/>
  <c r="F34" i="62"/>
  <c r="E34" i="62"/>
  <c r="E88" i="3"/>
  <c r="E94" i="3" s="1"/>
  <c r="F38" i="8" l="1"/>
  <c r="G38" i="8"/>
  <c r="E38" i="8"/>
  <c r="F32" i="8"/>
  <c r="G32" i="8"/>
  <c r="E32" i="8"/>
  <c r="G24" i="8" l="1"/>
  <c r="E24" i="8"/>
  <c r="G63" i="3" l="1"/>
  <c r="H63" i="3"/>
  <c r="F63" i="3"/>
  <c r="I32" i="3"/>
  <c r="F82" i="3"/>
  <c r="G82" i="3"/>
  <c r="H82" i="3"/>
  <c r="F22" i="3"/>
  <c r="G22" i="3"/>
  <c r="H22" i="3"/>
  <c r="F25" i="3"/>
  <c r="G25" i="3"/>
  <c r="H25" i="3"/>
  <c r="G29" i="3"/>
  <c r="H29" i="3"/>
  <c r="F29" i="3"/>
  <c r="F33" i="3"/>
  <c r="G33" i="3"/>
  <c r="H33" i="3"/>
  <c r="I35" i="3"/>
  <c r="I36" i="3"/>
  <c r="I37" i="3"/>
  <c r="I38" i="3"/>
  <c r="I39" i="3"/>
  <c r="I40" i="3"/>
  <c r="I41" i="3"/>
  <c r="I42" i="3"/>
  <c r="I43" i="3"/>
  <c r="I44" i="3"/>
  <c r="I45" i="3"/>
  <c r="I46" i="3"/>
  <c r="I47" i="3"/>
  <c r="I48" i="3"/>
  <c r="I49" i="3"/>
  <c r="F50" i="3"/>
  <c r="G50" i="3"/>
  <c r="H50" i="3"/>
  <c r="F52" i="3"/>
  <c r="G52" i="3"/>
  <c r="H52" i="3"/>
  <c r="I54" i="3"/>
  <c r="I55" i="3"/>
  <c r="I59" i="3"/>
  <c r="I60" i="3"/>
  <c r="I61" i="3"/>
  <c r="I62" i="3"/>
  <c r="F56" i="3"/>
  <c r="G56" i="3"/>
  <c r="H56" i="3"/>
  <c r="I65" i="3"/>
  <c r="I66" i="3"/>
  <c r="I67" i="3"/>
  <c r="F68" i="3"/>
  <c r="G68" i="3"/>
  <c r="H68" i="3"/>
  <c r="I70" i="3"/>
  <c r="I71" i="3"/>
  <c r="F72" i="3"/>
  <c r="G72" i="3"/>
  <c r="H72" i="3"/>
  <c r="I74" i="3"/>
  <c r="I75" i="3"/>
  <c r="I76" i="3"/>
  <c r="I77" i="3"/>
  <c r="I78" i="3"/>
  <c r="F79" i="3"/>
  <c r="G79" i="3"/>
  <c r="H79" i="3"/>
  <c r="I81" i="3"/>
  <c r="I86" i="3"/>
  <c r="F84" i="3"/>
  <c r="G84" i="3"/>
  <c r="H84" i="3"/>
  <c r="F91" i="3"/>
  <c r="G91" i="3"/>
  <c r="H91" i="3"/>
  <c r="I31" i="3" l="1"/>
  <c r="I27" i="3"/>
  <c r="I24" i="3"/>
  <c r="I92" i="3"/>
  <c r="I91" i="3" s="1"/>
  <c r="I90" i="3"/>
  <c r="I85" i="3"/>
  <c r="I84" i="3" s="1"/>
  <c r="I83" i="3"/>
  <c r="I82" i="3" s="1"/>
  <c r="I80" i="3"/>
  <c r="I79" i="3" s="1"/>
  <c r="I73" i="3"/>
  <c r="I72" i="3" s="1"/>
  <c r="I69" i="3"/>
  <c r="I68" i="3" s="1"/>
  <c r="I64" i="3"/>
  <c r="I63" i="3" s="1"/>
  <c r="I58" i="3"/>
  <c r="I56" i="3" s="1"/>
  <c r="I53" i="3"/>
  <c r="I52" i="3" s="1"/>
  <c r="I51" i="3"/>
  <c r="I50" i="3" s="1"/>
  <c r="I34" i="3"/>
  <c r="I33" i="3" s="1"/>
  <c r="I30" i="3"/>
  <c r="I26" i="3"/>
  <c r="I23" i="3"/>
  <c r="I21" i="3"/>
  <c r="F20" i="3"/>
  <c r="G20" i="3"/>
  <c r="H20" i="3"/>
  <c r="I20" i="3"/>
  <c r="I13" i="3"/>
  <c r="I14" i="3"/>
  <c r="I15" i="3"/>
  <c r="I16" i="3"/>
  <c r="I17" i="3"/>
  <c r="I18" i="3"/>
  <c r="I19" i="3"/>
  <c r="F10" i="3"/>
  <c r="G10" i="3"/>
  <c r="H10" i="3"/>
  <c r="I12" i="3"/>
  <c r="I9" i="3"/>
  <c r="I8" i="3"/>
  <c r="I7" i="3"/>
  <c r="F6" i="3"/>
  <c r="G6" i="3"/>
  <c r="H6" i="3"/>
  <c r="G88" i="3" l="1"/>
  <c r="G94" i="3" s="1"/>
  <c r="H88" i="3"/>
  <c r="H94" i="3" s="1"/>
  <c r="F88" i="3"/>
  <c r="F94" i="3" s="1"/>
  <c r="I22" i="3"/>
  <c r="I25" i="3"/>
  <c r="I10" i="3"/>
  <c r="I29" i="3"/>
  <c r="I6" i="3"/>
  <c r="I88" i="3" l="1"/>
  <c r="I94" i="3" s="1"/>
  <c r="H10" i="67"/>
  <c r="J111" i="72" l="1"/>
  <c r="J115" i="72"/>
  <c r="J102" i="72"/>
  <c r="J109" i="72"/>
  <c r="J85" i="72"/>
  <c r="J92" i="72"/>
  <c r="J80" i="72"/>
  <c r="J81" i="72"/>
  <c r="D40" i="67"/>
  <c r="H39" i="67"/>
  <c r="H6" i="67"/>
  <c r="H38" i="67"/>
  <c r="H37" i="67"/>
  <c r="H36" i="67"/>
  <c r="H35" i="67"/>
  <c r="H34" i="67"/>
  <c r="H33" i="67"/>
  <c r="H32" i="67"/>
  <c r="H30" i="67"/>
  <c r="H29" i="67"/>
  <c r="H28" i="67"/>
  <c r="H27" i="67"/>
  <c r="H26" i="67"/>
  <c r="H25" i="67"/>
  <c r="H24" i="67"/>
  <c r="H23" i="67"/>
  <c r="H22" i="67"/>
  <c r="H21" i="67"/>
  <c r="H20" i="67"/>
  <c r="H19" i="67"/>
  <c r="H18" i="67"/>
  <c r="H17" i="67"/>
  <c r="H16" i="67"/>
  <c r="H15" i="67"/>
  <c r="H13" i="67"/>
  <c r="H12" i="67"/>
  <c r="H11" i="67"/>
  <c r="H9" i="67"/>
  <c r="H8" i="67"/>
  <c r="H7" i="67"/>
  <c r="H5" i="67"/>
  <c r="H4" i="67"/>
  <c r="H3" i="67"/>
  <c r="G76" i="23"/>
  <c r="G29" i="23"/>
  <c r="J93" i="72" l="1"/>
  <c r="F13" i="17"/>
  <c r="G84" i="23" l="1"/>
  <c r="D30" i="8" l="1"/>
  <c r="C30" i="8"/>
  <c r="F32" i="23"/>
  <c r="F34" i="23" s="1"/>
  <c r="G32" i="23"/>
  <c r="G34" i="23" s="1"/>
  <c r="F87" i="23"/>
  <c r="F89" i="23" s="1"/>
  <c r="E18" i="23"/>
  <c r="D18" i="23"/>
  <c r="D7" i="23"/>
  <c r="F83" i="17" l="1"/>
  <c r="E83" i="17"/>
  <c r="D83" i="17"/>
  <c r="C83" i="17"/>
  <c r="E81" i="17"/>
  <c r="D77" i="17"/>
  <c r="D68" i="17"/>
  <c r="C68" i="17"/>
  <c r="C81" i="17" s="1"/>
  <c r="D67" i="17"/>
  <c r="D63" i="17"/>
  <c r="F81" i="17"/>
  <c r="D62" i="17"/>
  <c r="F54" i="17"/>
  <c r="E54" i="17"/>
  <c r="D54" i="17"/>
  <c r="C54" i="17"/>
  <c r="D51" i="17"/>
  <c r="D45" i="17" s="1"/>
  <c r="F45" i="17"/>
  <c r="E45" i="17"/>
  <c r="C45" i="17"/>
  <c r="D43" i="17"/>
  <c r="E38" i="17"/>
  <c r="E37" i="17" s="1"/>
  <c r="F37" i="17"/>
  <c r="D37" i="17"/>
  <c r="C37" i="17"/>
  <c r="E26" i="17"/>
  <c r="E13" i="17" s="1"/>
  <c r="D21" i="17"/>
  <c r="D13" i="17" s="1"/>
  <c r="A15" i="17"/>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C13" i="17"/>
  <c r="D6" i="17"/>
  <c r="D5" i="17" s="1"/>
  <c r="F5" i="17"/>
  <c r="E5" i="17"/>
  <c r="C5" i="17"/>
  <c r="D53" i="17" l="1"/>
  <c r="D58" i="17" s="1"/>
  <c r="D82" i="17" s="1"/>
  <c r="C53" i="17"/>
  <c r="C58" i="17" s="1"/>
  <c r="C82" i="17" s="1"/>
  <c r="D81" i="17"/>
  <c r="D84" i="17" s="1"/>
  <c r="E7" i="23"/>
  <c r="F53" i="17"/>
  <c r="F58" i="17" s="1"/>
  <c r="F82" i="17" s="1"/>
  <c r="F84" i="17" s="1"/>
  <c r="C84" i="17"/>
  <c r="E53" i="17"/>
  <c r="E58" i="17" s="1"/>
  <c r="E82" i="17" s="1"/>
  <c r="E84" i="17" s="1"/>
  <c r="D6" i="3" l="1"/>
  <c r="D20" i="3"/>
  <c r="D22" i="3"/>
  <c r="D25" i="3"/>
  <c r="D29" i="3"/>
  <c r="D89" i="3"/>
  <c r="D91" i="3"/>
  <c r="D84" i="3"/>
  <c r="D82" i="3"/>
  <c r="D79" i="3"/>
  <c r="D72" i="3"/>
  <c r="D68" i="3"/>
  <c r="D63" i="3"/>
  <c r="D56" i="3"/>
  <c r="D52" i="3"/>
  <c r="D50" i="3"/>
  <c r="D33" i="3"/>
  <c r="C33" i="3"/>
  <c r="D12" i="3"/>
  <c r="D10" i="3" s="1"/>
  <c r="D88" i="3" l="1"/>
  <c r="D94" i="3" s="1"/>
  <c r="C30" i="9"/>
  <c r="C26" i="9"/>
  <c r="D25" i="9" s="1"/>
  <c r="D32" i="8" l="1"/>
  <c r="D38" i="8"/>
  <c r="E32" i="23" l="1"/>
  <c r="E34" i="23" s="1"/>
  <c r="E87" i="23" l="1"/>
  <c r="E89" i="23" s="1"/>
  <c r="G87" i="23" l="1"/>
  <c r="G89" i="23" s="1"/>
  <c r="C87" i="23" l="1"/>
  <c r="C89" i="23" s="1"/>
  <c r="C32" i="23" l="1"/>
  <c r="C34" i="23" s="1"/>
  <c r="C38" i="8" l="1"/>
  <c r="C32" i="8"/>
  <c r="C84" i="3" l="1"/>
  <c r="C82" i="3"/>
  <c r="C79" i="3"/>
  <c r="C50" i="3"/>
  <c r="C25" i="3"/>
  <c r="C20" i="3"/>
  <c r="C72" i="3" l="1"/>
  <c r="C91" i="3"/>
  <c r="C68" i="3"/>
  <c r="C56" i="3"/>
  <c r="C10" i="3"/>
  <c r="C22" i="3"/>
  <c r="C6" i="3"/>
  <c r="C29" i="3"/>
  <c r="C63" i="3"/>
  <c r="C52" i="3"/>
  <c r="C88" i="3" l="1"/>
  <c r="C94" i="3" s="1"/>
  <c r="D87" i="23" l="1"/>
  <c r="D89" i="23" s="1"/>
  <c r="C24" i="8"/>
  <c r="D32" i="23" l="1"/>
  <c r="D34" i="23" s="1"/>
  <c r="C15" i="9" l="1"/>
  <c r="C18" i="9" l="1"/>
  <c r="C22" i="9" l="1"/>
  <c r="C23" i="9"/>
  <c r="D39" i="9" l="1"/>
  <c r="C24" i="9" l="1"/>
  <c r="D34" i="9" l="1"/>
  <c r="C21" i="9"/>
  <c r="C20" i="9"/>
  <c r="D8" i="9"/>
  <c r="D3" i="9"/>
  <c r="D17" i="9" l="1"/>
</calcChain>
</file>

<file path=xl/comments1.xml><?xml version="1.0" encoding="utf-8"?>
<comments xmlns="http://schemas.openxmlformats.org/spreadsheetml/2006/main">
  <authors>
    <author>Account</author>
  </authors>
  <commentList>
    <comment ref="F53" authorId="0">
      <text>
        <r>
          <rPr>
            <b/>
            <sz val="9"/>
            <color indexed="81"/>
            <rFont val="Tahoma"/>
            <family val="2"/>
          </rPr>
          <t>प्रदेश सरकार</t>
        </r>
        <r>
          <rPr>
            <sz val="9"/>
            <color indexed="81"/>
            <rFont val="Tahoma"/>
            <family val="2"/>
          </rPr>
          <t xml:space="preserve">
</t>
        </r>
      </text>
    </comment>
    <comment ref="F55" authorId="0">
      <text>
        <r>
          <rPr>
            <sz val="9"/>
            <color indexed="81"/>
            <rFont val="Tahoma"/>
            <family val="2"/>
          </rPr>
          <t>संघीय सरकार</t>
        </r>
      </text>
    </comment>
    <comment ref="F56" authorId="0">
      <text>
        <r>
          <rPr>
            <b/>
            <sz val="9"/>
            <color indexed="81"/>
            <rFont val="Tahoma"/>
            <family val="2"/>
          </rPr>
          <t>संघीय सरकार</t>
        </r>
      </text>
    </comment>
  </commentList>
</comments>
</file>

<file path=xl/sharedStrings.xml><?xml version="1.0" encoding="utf-8"?>
<sst xmlns="http://schemas.openxmlformats.org/spreadsheetml/2006/main" count="1831" uniqueCount="1182">
  <si>
    <t>hDdf</t>
  </si>
  <si>
    <t>tna tyf kfl/&gt;lds</t>
  </si>
  <si>
    <t>eQf tyf cGo ;'ljwf</t>
  </si>
  <si>
    <t>ef*f</t>
  </si>
  <si>
    <t>OGwg</t>
  </si>
  <si>
    <t>vfBfGg</t>
  </si>
  <si>
    <t>kf]zfs</t>
  </si>
  <si>
    <t>cfly{s ;xfotf, rGbf</t>
  </si>
  <si>
    <t>ljljw vr{</t>
  </si>
  <si>
    <t>cfDbfgL lkmtf{ vr{</t>
  </si>
  <si>
    <t>;fdflhs ;'/Iff sfo{qmd</t>
  </si>
  <si>
    <t>rfn' vr{M</t>
  </si>
  <si>
    <t>k"+hLut vr{M</t>
  </si>
  <si>
    <t>;*s alQ Joj:yfkg</t>
  </si>
  <si>
    <t>kmf]x/d}nf tyf ;/;kmfO Joj:yfkg</t>
  </si>
  <si>
    <t>ah]^ zlif{s</t>
  </si>
  <si>
    <t>;?jf e\d)f vr{</t>
  </si>
  <si>
    <t>dd{t</t>
  </si>
  <si>
    <t>;jf/L ;fwg dd{t</t>
  </si>
  <si>
    <t>g=kf=</t>
  </si>
  <si>
    <t>k"+hLut tkm{M</t>
  </si>
  <si>
    <t xml:space="preserve"> 1_ g]kfn ;/sf/sf] cg'bfgM</t>
  </si>
  <si>
    <t xml:space="preserve"> 2_ cGo lgsfoaf^ k\fKt x'g]M</t>
  </si>
  <si>
    <t>nlIft ju{sf] sfo{qmdM</t>
  </si>
  <si>
    <t>cfo ljj/)f</t>
  </si>
  <si>
    <t>cfof]hgf Joj:yfkg ;]jf -slG^Gh]G;L_</t>
  </si>
  <si>
    <t>3_ cGo lgsfoaf^ sfo{qmdut?kdf k\fKt x'g]M</t>
  </si>
  <si>
    <t>zLif{s</t>
  </si>
  <si>
    <t>ljj/)f</t>
  </si>
  <si>
    <t xml:space="preserve"> /sd</t>
  </si>
  <si>
    <t>s"n /sd</t>
  </si>
  <si>
    <t>sd+rf/L eQf tyf cGo ;'ljwf</t>
  </si>
  <si>
    <t>ljljw vr{-kj{, k"hf vr{_</t>
  </si>
  <si>
    <t>ô sfof{no k"hf -k+rsGof_</t>
  </si>
  <si>
    <t>ô r}q bz}+ / df}nf] k"hf -jf?)foGq_</t>
  </si>
  <si>
    <t>ô ;/:jtL k"hf -k':tsfno_</t>
  </si>
  <si>
    <t>ô ljZjsdf{ k"hf -;/;kmfO{ / jf?)foGq_</t>
  </si>
  <si>
    <t>3000 ö 12</t>
  </si>
  <si>
    <t xml:space="preserve">  ô l;$fy{ k':tsfno</t>
  </si>
  <si>
    <t xml:space="preserve">  ô hgtf k':tsfno</t>
  </si>
  <si>
    <t xml:space="preserve">  ô nIdL jfrgfno</t>
  </si>
  <si>
    <t xml:space="preserve">  ô ;'gf}nf] k':tsfno</t>
  </si>
  <si>
    <t xml:space="preserve">  ô ladn :d[lt k':tsfno</t>
  </si>
  <si>
    <t>hg;xeflutf</t>
  </si>
  <si>
    <t>;kmfO sfdbf/ Hofnf</t>
  </si>
  <si>
    <t>:yfoL *`fOe/nfO{ yk ;'ljwf -dfl;s ?=1500_</t>
  </si>
  <si>
    <t xml:space="preserve">OGwg </t>
  </si>
  <si>
    <t>;/;kmfO ;fdfg</t>
  </si>
  <si>
    <t>ljljw</t>
  </si>
  <si>
    <t>;kmfO{ sfdbf/ b'#{^gf aLdf</t>
  </si>
  <si>
    <t>tna,eQf</t>
  </si>
  <si>
    <t>dd{t tyf ;Def/</t>
  </si>
  <si>
    <t>kmfo/k\'km pks/)f tyf ;fwgx?</t>
  </si>
  <si>
    <t>s}lkmot</t>
  </si>
  <si>
    <t>j*f</t>
  </si>
  <si>
    <t>of]hgfsf] gfd</t>
  </si>
  <si>
    <t>nfut O{li^d]^</t>
  </si>
  <si>
    <t>;"o{dfu{ (n lgdf{)f -k'n pQ/_</t>
  </si>
  <si>
    <t>k\sf]k Joj:yfkg -jf?)foGq ;+rfng _</t>
  </si>
  <si>
    <t xml:space="preserve">;okqL dfu{ (n lgdf{)f </t>
  </si>
  <si>
    <t>sfof{no ejg lgdf{)f</t>
  </si>
  <si>
    <t>Zofdrf}s k'j{ ;*s lgdf{)f</t>
  </si>
  <si>
    <t>k/fdz{ ;]jf vr{</t>
  </si>
  <si>
    <t>k':tsfno ;+rfng ;xof]u</t>
  </si>
  <si>
    <t>ah]^ zLif{s</t>
  </si>
  <si>
    <t>j*fut ;*s alQsf] ;fdu\L vl/b</t>
  </si>
  <si>
    <t>cGo k"jf{wf/ ljsf; of]hgf</t>
  </si>
  <si>
    <t>ô sfg"gL ;Nnfxsf/</t>
  </si>
  <si>
    <t>ô jf/]z</t>
  </si>
  <si>
    <t>ô sfof{no Sjf^{/ ef*f</t>
  </si>
  <si>
    <t>1023 ö 12</t>
  </si>
  <si>
    <t>1454 ö 12</t>
  </si>
  <si>
    <t>2273 ö 12</t>
  </si>
  <si>
    <t>:yfoL sd{rf/L kfl/&gt;lds tyf ;'ljwf</t>
  </si>
  <si>
    <t>kf]zfs ;'ljwf -65ö7500.ô_</t>
  </si>
  <si>
    <t>dfxfb]j rf}s b]lv ;]ptL ;Dd lkr</t>
  </si>
  <si>
    <t>kfgL tyf ljh'nL dx;'n</t>
  </si>
  <si>
    <t>sfof{no ;+rfng ;DaGwL vr{</t>
  </si>
  <si>
    <t>sfo{qmd e\d)f vr{</t>
  </si>
  <si>
    <t>^]lnkmf]g dx;'n</t>
  </si>
  <si>
    <t>gof| of]hgfx?</t>
  </si>
  <si>
    <t>k\j${gfTds sfo{qmd</t>
  </si>
  <si>
    <t xml:space="preserve">  ô dlxnf nlIft sfo{qmd</t>
  </si>
  <si>
    <t xml:space="preserve">  ô jfnjflnsf nlIft sfo{qmd</t>
  </si>
  <si>
    <t xml:space="preserve">  ô cGo If]q</t>
  </si>
  <si>
    <t>cfOo"*LkLsf] sfo{qmd</t>
  </si>
  <si>
    <t>ô cfSsfaf^</t>
  </si>
  <si>
    <t>s'n hDdfM</t>
  </si>
  <si>
    <t>ah]^ sf]*</t>
  </si>
  <si>
    <t>jh]^ zLif{s</t>
  </si>
  <si>
    <t>jh]^ sf]*</t>
  </si>
  <si>
    <t>6=24=1</t>
  </si>
  <si>
    <t>6=24=1=01</t>
  </si>
  <si>
    <t>6=24=1=02</t>
  </si>
  <si>
    <t>6=24=1=03</t>
  </si>
  <si>
    <t>6=24=1=04</t>
  </si>
  <si>
    <t>6=24=1=05</t>
  </si>
  <si>
    <t>6=24=1=06</t>
  </si>
  <si>
    <t>6=24=2</t>
  </si>
  <si>
    <t>6=24=2=01</t>
  </si>
  <si>
    <t>6=24=3</t>
  </si>
  <si>
    <t>6=24=3=01</t>
  </si>
  <si>
    <t>6=24=3=02</t>
  </si>
  <si>
    <t>6=24=3=03</t>
  </si>
  <si>
    <t>6=24=3=04</t>
  </si>
  <si>
    <t>6=24=3=05</t>
  </si>
  <si>
    <t>6=24=3=06</t>
  </si>
  <si>
    <t>6=24=3=07</t>
  </si>
  <si>
    <t>6=24=3=08</t>
  </si>
  <si>
    <t>6=24=3=09</t>
  </si>
  <si>
    <t>9=03</t>
  </si>
  <si>
    <t>afXo &gt;f]taf^ x]g sfo{qmd</t>
  </si>
  <si>
    <t>cGo lgsfosf] ;fem]bf/Ldf x'g] sfo{qmd</t>
  </si>
  <si>
    <t>9=03=01</t>
  </si>
  <si>
    <t>9=03=02</t>
  </si>
  <si>
    <t>9=03=05</t>
  </si>
  <si>
    <t>ô ;fj{hlgs k':tsfno ;+rfng tyf k\j${g</t>
  </si>
  <si>
    <t>dsfn'j:tL (n lgdf{)f</t>
  </si>
  <si>
    <t>gof ;*s lkr lgdf{)f</t>
  </si>
  <si>
    <t>gj{bfdfu{ (n lgdf{)f</t>
  </si>
  <si>
    <t xml:space="preserve">onDj/ dfu{ lkr  lgdf{)f </t>
  </si>
  <si>
    <t>b]jL:yfg nfO{g-u_ sRrL ;*snfO{ kSsL ;*s (n lgdf{)f</t>
  </si>
  <si>
    <t>hDdf ah]^</t>
  </si>
  <si>
    <t>PsLs[t ;x/L ljsf; cfof]hgf tkm{</t>
  </si>
  <si>
    <t>जम्मा</t>
  </si>
  <si>
    <t>!fgrIf' cf]/fnf] (n lgdf{)f</t>
  </si>
  <si>
    <t>s'n Joo ah]^</t>
  </si>
  <si>
    <t>s'n cfo ah]^</t>
  </si>
  <si>
    <t xml:space="preserve">ô j*f;ldlt #/ ef*f     </t>
  </si>
  <si>
    <t>ô d]sflgsn O{lGhlgo/</t>
  </si>
  <si>
    <t>kf]zfs -15ö7500.00_</t>
  </si>
  <si>
    <t>ô ljz]if eQf</t>
  </si>
  <si>
    <t>ô /fhZjsf] gub sfp)^/df a:g] sd{rf/LnfO{ eQf</t>
  </si>
  <si>
    <t>ô g=kf=;lrj dfl;s 10000</t>
  </si>
  <si>
    <t>;+:yfut ;'wf/ tyf Joj:yfkg vr{</t>
  </si>
  <si>
    <t>6=24=1=07</t>
  </si>
  <si>
    <t>क्र.सं.</t>
  </si>
  <si>
    <t>कार्यक्रम</t>
  </si>
  <si>
    <t xml:space="preserve">kfGrfnL dfu{ ;*s lgdf{)f </t>
  </si>
  <si>
    <t>zflGt dGqfnosf] sfo{qmd</t>
  </si>
  <si>
    <t>17000 ö 12</t>
  </si>
  <si>
    <t>;f|jf e'QmfgL</t>
  </si>
  <si>
    <t>cfGtl/s C)fsf] ;f|jf e'QmfgL</t>
  </si>
  <si>
    <t>10=01</t>
  </si>
  <si>
    <t>Aofh e'QmfgL</t>
  </si>
  <si>
    <t>C)fsf] ;f|jf e'QmfgL</t>
  </si>
  <si>
    <t>l;$fy{dfu{ k"g{lgdf{)f</t>
  </si>
  <si>
    <t xml:space="preserve">;fdflhs ;'/Iff eQf </t>
  </si>
  <si>
    <t>धरान उपमहानगरपालिका</t>
  </si>
  <si>
    <t>विवरण</t>
  </si>
  <si>
    <t>ख</t>
  </si>
  <si>
    <t>घ</t>
  </si>
  <si>
    <t>क</t>
  </si>
  <si>
    <t>विभिन्न करहरु</t>
  </si>
  <si>
    <t>एकीकृत सम्पत्ति कर</t>
  </si>
  <si>
    <t>बहाल बिटौरी</t>
  </si>
  <si>
    <t>व्यववसाय कर</t>
  </si>
  <si>
    <t>सवारी कर, पटके सवारी कर</t>
  </si>
  <si>
    <t>बहाल कर</t>
  </si>
  <si>
    <t>मनोरञ्जन कर</t>
  </si>
  <si>
    <t>विज्ञापन कर</t>
  </si>
  <si>
    <t>सेवा, शुल्क तथा दस्तुर</t>
  </si>
  <si>
    <t>सरसफाइ सेवा शुल्क</t>
  </si>
  <si>
    <t>सडक बत्ति मर्मत सेवा शुल्क</t>
  </si>
  <si>
    <t>सवारी पार्किङ शुल्क</t>
  </si>
  <si>
    <t>हाटबजार तथा मवेशी सेवा शुल्क</t>
  </si>
  <si>
    <t>कान्जी हाउस शुल्क</t>
  </si>
  <si>
    <t>निवेदन दर्ता शुल्क</t>
  </si>
  <si>
    <t>नक्सा पास दस्तुर</t>
  </si>
  <si>
    <t>बक्सौनी तथा सिफारिस दस्तुर</t>
  </si>
  <si>
    <t>चारकिल्ला तथा मूल्यांकन सेवा शुल्क</t>
  </si>
  <si>
    <t>नाता प्रमाणित दस्तुर</t>
  </si>
  <si>
    <t>दण्ड जरिवाना</t>
  </si>
  <si>
    <t>नक्सा डिजाइन शुल्क</t>
  </si>
  <si>
    <t>शौचालय सेवा शुल्क</t>
  </si>
  <si>
    <t>ले आउट</t>
  </si>
  <si>
    <t>निवेदन फाराम शुल्क</t>
  </si>
  <si>
    <t>विद्युत तथा पानी शुल्क</t>
  </si>
  <si>
    <t>वारुणयन्त्र सेवा शुल्क</t>
  </si>
  <si>
    <t>जग्गा नापी दस्तुर</t>
  </si>
  <si>
    <t>पञ्जीकरण दर्ता शुल्क</t>
  </si>
  <si>
    <t>विद्युत पोल शुल्क</t>
  </si>
  <si>
    <t>विद्युत ट्रान्सफर्मरको शुल्क</t>
  </si>
  <si>
    <t>टेलिफोन पोल शुल्क</t>
  </si>
  <si>
    <t>सम्पत्ति बहाल</t>
  </si>
  <si>
    <t>पालिका तरकारी बजार बहाल</t>
  </si>
  <si>
    <t>बहुद्देश्यीय भवन बहाल</t>
  </si>
  <si>
    <t>मोति भवन तथा सभागृह बहाल</t>
  </si>
  <si>
    <t>सपिङ कम्प्लेक्स</t>
  </si>
  <si>
    <t>क्यान्टिन भवन</t>
  </si>
  <si>
    <t>वडा समितिहरुको भाडा</t>
  </si>
  <si>
    <t>सप्तरंगी पार्कको लिज</t>
  </si>
  <si>
    <t>अन्य आय</t>
  </si>
  <si>
    <t>सडक कटान दस्तुर</t>
  </si>
  <si>
    <t>लिलाम बिक्री</t>
  </si>
  <si>
    <t>पेश्की, बेरुजु नगद फिर्ता नगद</t>
  </si>
  <si>
    <t>धरौटी जफत</t>
  </si>
  <si>
    <t>टेण्डर फाराम बिक्री</t>
  </si>
  <si>
    <t>अन्य विविध आय</t>
  </si>
  <si>
    <t>आन्तरिक आय जम्मा</t>
  </si>
  <si>
    <t>श्रोत बाँडफाँडबाट प्राप्त</t>
  </si>
  <si>
    <t>मालपोतबाट रजिष्ट्रेशन वापत प्राप्त हुने रकम</t>
  </si>
  <si>
    <t>जिम्मेवारी</t>
  </si>
  <si>
    <t>कूल आन्तरिक आय</t>
  </si>
  <si>
    <t>जनसहभागिता</t>
  </si>
  <si>
    <t>अनुदान तथा सहयोग</t>
  </si>
  <si>
    <t>नेपाल सरकार</t>
  </si>
  <si>
    <t>अस्थायी घर नम्बर बितरण तथा ठेगाना सेवा शुल्क</t>
  </si>
  <si>
    <t>जि.वि.स.बाट ढुंगा, गिट्टी वापत प्राप्त हुने</t>
  </si>
  <si>
    <t>नगर विकास कोषबाट</t>
  </si>
  <si>
    <t>अन्य दातृ संस्थाबाट</t>
  </si>
  <si>
    <t>आईयूडीपी कार्यक्रमको लागि</t>
  </si>
  <si>
    <t>अन्य निकायबाट</t>
  </si>
  <si>
    <t>बाह्य आय जम्मा</t>
  </si>
  <si>
    <t>चालु खर्च:</t>
  </si>
  <si>
    <t>तलब। पारिश्रमिक</t>
  </si>
  <si>
    <t>1.01.01</t>
  </si>
  <si>
    <t>कर्मचारी प्रशासन</t>
  </si>
  <si>
    <t>1.01.02</t>
  </si>
  <si>
    <t>प्रतिनिधी</t>
  </si>
  <si>
    <t>1.01.03</t>
  </si>
  <si>
    <t>कर्मचारी कल्याणकोष</t>
  </si>
  <si>
    <t>भत्ता तथा अन्य सुविधा</t>
  </si>
  <si>
    <t>1.02.01</t>
  </si>
  <si>
    <t>कर्मचारी</t>
  </si>
  <si>
    <t>1.02.01.01</t>
  </si>
  <si>
    <t>1.02.01.02</t>
  </si>
  <si>
    <t>अतिरिक्त समय भत्ता</t>
  </si>
  <si>
    <t>1.02.01.03</t>
  </si>
  <si>
    <t>दुर्घटना बीमा</t>
  </si>
  <si>
    <t>1.02.01.04</t>
  </si>
  <si>
    <t>कर्मचारी आकस्मिक उपचार खर्च</t>
  </si>
  <si>
    <t>1.02.02</t>
  </si>
  <si>
    <t>1.02.02.01</t>
  </si>
  <si>
    <t>1.02.02.02</t>
  </si>
  <si>
    <t>बैठक भत्ता</t>
  </si>
  <si>
    <t>दैनिक भ्रमण भत्ता</t>
  </si>
  <si>
    <t>1.03.01</t>
  </si>
  <si>
    <t>सरुवा भ्रमण खर्च</t>
  </si>
  <si>
    <t>पोशाक</t>
  </si>
  <si>
    <t>1.04.01</t>
  </si>
  <si>
    <t>नगरप्रहरी पोशाक</t>
  </si>
  <si>
    <t>1.04.02</t>
  </si>
  <si>
    <t>अन्य कर्मचारी (प्रति व्यक्ति ७५००।-)</t>
  </si>
  <si>
    <t>खाद्यान्न</t>
  </si>
  <si>
    <t>1.05.01</t>
  </si>
  <si>
    <t>नगरप्रहरी राशन</t>
  </si>
  <si>
    <t>1.05.02</t>
  </si>
  <si>
    <t>कान्जीहाउसमा पशुको आहारा</t>
  </si>
  <si>
    <t>सेवा खर्च</t>
  </si>
  <si>
    <t>पानी तथा विजुली महसुल</t>
  </si>
  <si>
    <t>2.01.01</t>
  </si>
  <si>
    <t>खानेपानी महसुल</t>
  </si>
  <si>
    <t>2.01.02</t>
  </si>
  <si>
    <t>टेलिफोन महसुल</t>
  </si>
  <si>
    <t>कार्यालय संचालन सम्बन्धी खर्च</t>
  </si>
  <si>
    <t>2.03.01</t>
  </si>
  <si>
    <t>कार्यालाय सामान</t>
  </si>
  <si>
    <t>2.03.02</t>
  </si>
  <si>
    <t>अरुमालसामान</t>
  </si>
  <si>
    <t>2.03.03</t>
  </si>
  <si>
    <t>छपाई</t>
  </si>
  <si>
    <t>2.03.04</t>
  </si>
  <si>
    <t>हुलाक खर्च र बैंक दस्तुर</t>
  </si>
  <si>
    <t>2.03.05</t>
  </si>
  <si>
    <t>विविध तथा लोककल्याणकारी विज्ञापन</t>
  </si>
  <si>
    <t>2.03.06</t>
  </si>
  <si>
    <t>कार्यालाय सूचना प्रकाशन</t>
  </si>
  <si>
    <t>2.03.07</t>
  </si>
  <si>
    <t>फोटोकपी खर्च</t>
  </si>
  <si>
    <t>2.03.08</t>
  </si>
  <si>
    <t>लेखापरीक्षण खर्च</t>
  </si>
  <si>
    <t>2.03.09</t>
  </si>
  <si>
    <t>जग्गाको लगत सार्ने खर्च</t>
  </si>
  <si>
    <t>2.03.10</t>
  </si>
  <si>
    <t>मुद्दा खर्च</t>
  </si>
  <si>
    <t>2.03.11</t>
  </si>
  <si>
    <t>विविध लेखाई खर्च</t>
  </si>
  <si>
    <t>2.03.12</t>
  </si>
  <si>
    <t>अन्य विविध सेवा खर्च</t>
  </si>
  <si>
    <t>2.03.13</t>
  </si>
  <si>
    <t>गाडीको दुर्घटना बीमा र सवारी कर</t>
  </si>
  <si>
    <t>2.03.14</t>
  </si>
  <si>
    <t>पत्रपत्रिका तथा पुस्तक कार्यालय</t>
  </si>
  <si>
    <t>2.03.15</t>
  </si>
  <si>
    <t>पत्रपत्रिका वडा समिति</t>
  </si>
  <si>
    <t>2.04.01</t>
  </si>
  <si>
    <t>कार्यालय क्वार्टर तथा वडासमिति भाडा</t>
  </si>
  <si>
    <t>मर्मत</t>
  </si>
  <si>
    <t>2.05.01</t>
  </si>
  <si>
    <t>सवारी साधन मर्मत</t>
  </si>
  <si>
    <t>2.05.02</t>
  </si>
  <si>
    <t>विद्युतीय उपकरण मर्मत</t>
  </si>
  <si>
    <t>2.05.03</t>
  </si>
  <si>
    <t>कार्यालय सामान+ फर्निचर मर्मत</t>
  </si>
  <si>
    <t>ईन्धन</t>
  </si>
  <si>
    <t>2.06.01</t>
  </si>
  <si>
    <t>सवारीको निमित्त</t>
  </si>
  <si>
    <t>2.06.01.01</t>
  </si>
  <si>
    <t>को.१झ 193, 4945 समेत</t>
  </si>
  <si>
    <t>2.06.02</t>
  </si>
  <si>
    <t>मोटरसाइकल</t>
  </si>
  <si>
    <t>2.06.03</t>
  </si>
  <si>
    <t>इन्धन अन्य प्रयोजन</t>
  </si>
  <si>
    <t>2.06.04</t>
  </si>
  <si>
    <t>अन्य सवारी</t>
  </si>
  <si>
    <t>2.06.05</t>
  </si>
  <si>
    <t>जेनेरेटर इन्धन</t>
  </si>
  <si>
    <t>2.07.01</t>
  </si>
  <si>
    <t>कानूनी सल्लाहकार र वारेश</t>
  </si>
  <si>
    <t>2.07.02</t>
  </si>
  <si>
    <t>मेकानिकल इन्जिनियर</t>
  </si>
  <si>
    <t>अन्य खर्च</t>
  </si>
  <si>
    <t>2.08.02</t>
  </si>
  <si>
    <t>आर्थिक सहायता</t>
  </si>
  <si>
    <t>2.08.04</t>
  </si>
  <si>
    <t>नगरपरिषद् सम्बन्धी खर्च</t>
  </si>
  <si>
    <t>2.08.05</t>
  </si>
  <si>
    <t>विविध खर्च</t>
  </si>
  <si>
    <t>2.08.05.01</t>
  </si>
  <si>
    <t>अतिथि सत्कार चियापान</t>
  </si>
  <si>
    <t>2.08.05.02</t>
  </si>
  <si>
    <t>पर्व पूजा खर्च</t>
  </si>
  <si>
    <t>2.08.05.03</t>
  </si>
  <si>
    <t>अन्यभैपरी आउने खर्च</t>
  </si>
  <si>
    <t>2.08.05.04</t>
  </si>
  <si>
    <t>विभिन्न प्रतिनिधिमण्डल स्वागत सत्कार खर्च</t>
  </si>
  <si>
    <t>कार्यक्रम भ्रमण खर्च</t>
  </si>
  <si>
    <t>4.05.01</t>
  </si>
  <si>
    <t>4.05.02</t>
  </si>
  <si>
    <t>ब्याज भुक्तानी</t>
  </si>
  <si>
    <t>आन्तरिक ऋणको ब्याज भुक्तानी</t>
  </si>
  <si>
    <t>आम्दानी फिर्ता खर्च</t>
  </si>
  <si>
    <t>विविध आम्दानी फिर्ता</t>
  </si>
  <si>
    <t>अन्य फिर्ता खर्च (धरौटी समेत)</t>
  </si>
  <si>
    <t>4.04.01</t>
  </si>
  <si>
    <t>शान्ति मन्त्रालयको कार्यक्रम</t>
  </si>
  <si>
    <t>कार्यक्रम खर्च (22522)</t>
  </si>
  <si>
    <t>सामाजिक परिचालन</t>
  </si>
  <si>
    <t>ITC Volunteer पारिश्रमिक</t>
  </si>
  <si>
    <t>चालु खर्चको जम्मा</t>
  </si>
  <si>
    <t>2.07.03</t>
  </si>
  <si>
    <t>स्वयंसेवकहरु</t>
  </si>
  <si>
    <t>कर शिक्षा तथा सचेतना कार्यक्रम</t>
  </si>
  <si>
    <t>व्यय विवरण</t>
  </si>
  <si>
    <t>चालु तर्फः</t>
  </si>
  <si>
    <t>क) आन्तरिक आम्दानी</t>
  </si>
  <si>
    <t>ख) नगरपालिका अनुदान</t>
  </si>
  <si>
    <t>खानेपानी बोर्डबाट सापटी</t>
  </si>
  <si>
    <t>4) खानेपानी बोर्डबाट सापटी</t>
  </si>
  <si>
    <t>5_ ut jif{ k\fKt /sdM</t>
  </si>
  <si>
    <t>ङ</t>
  </si>
  <si>
    <t>7500 ö 12</t>
  </si>
  <si>
    <t>दुर्घटना ब्यवस्थापन कोष</t>
  </si>
  <si>
    <t>1.02.01.05</t>
  </si>
  <si>
    <t>संस्थागत बिकास</t>
  </si>
  <si>
    <t>संस्थागत सुधार तथा व्यवस्थापन खर्च</t>
  </si>
  <si>
    <t>सफ्यवेयर सुधार परिमार्जन</t>
  </si>
  <si>
    <t>राष्ट्रिय अन्तर्राष्ट्रिय संस्थाको सदस्यता शुल्क</t>
  </si>
  <si>
    <t>फर्निचर</t>
  </si>
  <si>
    <t>मेशीनरी औजार</t>
  </si>
  <si>
    <t>अन्य कार्यक्रम</t>
  </si>
  <si>
    <t>भूकम्प सचेतना दिवस लगायतका कार्यक्रमहरु</t>
  </si>
  <si>
    <t>रक्तदान प्रवर्द्धन कार्यक्रम</t>
  </si>
  <si>
    <t>विभिन्न दिवस तथा समारोह मनाउने कार्यक्रम</t>
  </si>
  <si>
    <t>कान्जिहाउस व्यवस्थापन</t>
  </si>
  <si>
    <t>j*f g+= 2</t>
  </si>
  <si>
    <t>j*f g+= 3</t>
  </si>
  <si>
    <t>j*f g+= 6</t>
  </si>
  <si>
    <t xml:space="preserve">gof ;[hgfdfu{ (n lgdf{)f </t>
  </si>
  <si>
    <t>j*f g+= 9</t>
  </si>
  <si>
    <t>j*f g+= 11</t>
  </si>
  <si>
    <t>j*f g+= 12</t>
  </si>
  <si>
    <t>j*f g+= 13</t>
  </si>
  <si>
    <t xml:space="preserve">;'j]bL^f/ ;*s lgdf{)f </t>
  </si>
  <si>
    <t xml:space="preserve">rfd')*fdfu{ -rfd]Zj/dfu{_ (n lgdf{)f </t>
  </si>
  <si>
    <t xml:space="preserve">;'gfv/L dfu{ ;*s </t>
  </si>
  <si>
    <t>PGkmf dfu{ ;*s lgdf{)f</t>
  </si>
  <si>
    <t>कुल जम्मा</t>
  </si>
  <si>
    <t>धरान उप-महानगरपालिका</t>
  </si>
  <si>
    <t>जम्मा आय अनुमान</t>
  </si>
  <si>
    <t>Onfsf k\zf;g cufl* ;*s tyf (n lgdf{)f</t>
  </si>
  <si>
    <t xml:space="preserve">efg'rf}s Joj:yfkg </t>
  </si>
  <si>
    <t>dfnkf]t</t>
  </si>
  <si>
    <t>;xLb/Tgdfu{ (n lgdf{)f</t>
  </si>
  <si>
    <t>भारतीय दुतावासबाट योजना संचालन अनुदान</t>
  </si>
  <si>
    <t>एकीकृत सम्पत्ति कर पुनरावलोकन</t>
  </si>
  <si>
    <t>/fhZj ;DefJotf cWoog tyf k\If]k)f sfo{qmd</t>
  </si>
  <si>
    <t>Joj;fo s/ ;+sng ^f]nLnfO{ k\f]T;fxg vr{</t>
  </si>
  <si>
    <t>pBf]u jfl)fHo ;+#;+u ;xsfo{ -aLdf, cg'bfg_</t>
  </si>
  <si>
    <t>efg' ;AhL tyf kmnkm"n Joj;foL ;ldltnfO{ cg'bfg / sfo{qmd</t>
  </si>
  <si>
    <t>s/rf}sL sd{rf/L cltl/St eQf</t>
  </si>
  <si>
    <t xml:space="preserve">मासु व्यवसायी संघ संगको सहकार्य </t>
  </si>
  <si>
    <t>e[s'^L kfvf (n tyf l/^]lg+ujfn lgdf{)f</t>
  </si>
  <si>
    <t>k+shdfu{ ;*s lgdf{)f</t>
  </si>
  <si>
    <t>ls;fgky dflyNnf] (n tyf ;*s lgdf{)f</t>
  </si>
  <si>
    <t xml:space="preserve">l;+xb]jL dlGb/b]lv ljhok'/;Ddsf] cf/ l; l; (nfg lg/Gt/tf </t>
  </si>
  <si>
    <t>n]vgfydfu{sf] cw'/f] af^f] lgdf{)f</t>
  </si>
  <si>
    <t>r]Dhf]&lt;ky ;*s lgdf{)f</t>
  </si>
  <si>
    <t>x'nfsL dfu{ (n lgdf{)f</t>
  </si>
  <si>
    <t>k[YjLky ;*s, (n lgdf{)f</t>
  </si>
  <si>
    <t>bft[ lgsfo</t>
  </si>
  <si>
    <t>cGo ljkb Joj:yfkg tyf /fxt</t>
  </si>
  <si>
    <t>ô vfhf eQf dfl;s ?= 1500</t>
  </si>
  <si>
    <t>ô g=kf=sd{rf/L k\f]T;fxg</t>
  </si>
  <si>
    <t>1) नगरपालिका अनुदान चालु</t>
  </si>
  <si>
    <t>2) नगरपालिका अनुदान पूँजीगत</t>
  </si>
  <si>
    <t>3) स्थानीय विकास शुल्क</t>
  </si>
  <si>
    <t>4) न.पा.अनुदान भवन निर्माण</t>
  </si>
  <si>
    <t>नगरपालिका क्षमता विकास</t>
  </si>
  <si>
    <t>4.04.02</t>
  </si>
  <si>
    <t>4.04.02.01</t>
  </si>
  <si>
    <t>4.04.03</t>
  </si>
  <si>
    <t>4.04.03.01</t>
  </si>
  <si>
    <t>4.04.03.02</t>
  </si>
  <si>
    <t>LGCDP</t>
  </si>
  <si>
    <t>ô :jo+;]jsx?</t>
  </si>
  <si>
    <t>11*7000*13</t>
  </si>
  <si>
    <t>lzjh^[fdfu{ ;*s lgdf{)f, w/fg 13</t>
  </si>
  <si>
    <t>ljhok'/ zf}rfno lgdf{)f, w/fg 14</t>
  </si>
  <si>
    <t>j*f sfof{no /]^`f]lkml^&lt;, w/fg 13</t>
  </si>
  <si>
    <t>gu/kflnsf Ifdtf ljsf;</t>
  </si>
  <si>
    <t>ग) सामाजिक परिचालन तथा सामाजिक विकास अनुदान</t>
  </si>
  <si>
    <t>घ) स्थानीय शान्ति समितिको कार्यक्रम</t>
  </si>
  <si>
    <t>आ.व. 2072/073 को यथार्थ</t>
  </si>
  <si>
    <t>ô 193 / 4945 *`fOe/ eQf -dfl;s 1500 / 5500_</t>
  </si>
  <si>
    <t>आर्थिक वर्ष 2074/075 को आय तर्फको स्वीकृत अनुमान</t>
  </si>
  <si>
    <t>आ.व.2074/075 को व्यय तर्फको स्वीकृत अनुमान</t>
  </si>
  <si>
    <t>आ.व. 2074/075 को अनुमान</t>
  </si>
  <si>
    <t>s_ hg;xeflutf</t>
  </si>
  <si>
    <t>v_ ;*s af]*{</t>
  </si>
  <si>
    <t>u_ ef/tLo /fhb'tfjf;af^ ;fj{hlgs lgdf{)f cg'bfg</t>
  </si>
  <si>
    <t>#_ ;x/L ljsf; tyf ejg lgdf{)f ljefu</t>
  </si>
  <si>
    <t>&lt;_ lh=lj=;=</t>
  </si>
  <si>
    <t>r_ cGo lgsfo</t>
  </si>
  <si>
    <t>%m_ dfnkf]taf^ /lhi^`]zg z'Ns afkt k\fKt</t>
  </si>
  <si>
    <t>v_ hu]*f sf]if -gu/ If]q k"jf{wf/ ljsf;_ ;zt{</t>
  </si>
  <si>
    <t>u_ :yfgLo ljsf; z'Ns ;zt{</t>
  </si>
  <si>
    <t>#_ :yfgLo ljsf; z'Nsô;fj{hlgs lgdf{)f ;zt{</t>
  </si>
  <si>
    <r>
      <t xml:space="preserve">/fzg -15 hgf </t>
    </r>
    <r>
      <rPr>
        <sz val="8"/>
        <color theme="1"/>
        <rFont val="Times New Roman"/>
        <family val="1"/>
      </rPr>
      <t>x</t>
    </r>
    <r>
      <rPr>
        <sz val="8"/>
        <color theme="1"/>
        <rFont val="Urban_nep"/>
      </rPr>
      <t xml:space="preserve"> 4700 </t>
    </r>
    <r>
      <rPr>
        <sz val="8"/>
        <color theme="1"/>
        <rFont val="Times New Roman"/>
        <family val="1"/>
      </rPr>
      <t>x</t>
    </r>
    <r>
      <rPr>
        <sz val="8"/>
        <color theme="1"/>
        <rFont val="Urban_nep"/>
      </rPr>
      <t xml:space="preserve"> 12_</t>
    </r>
  </si>
  <si>
    <t>s_ gu/kflnsf lgzt{ k"hLut cg'bfg</t>
  </si>
  <si>
    <t>&lt;_ ;fdflhs ;'/Iff sfo{qmd 3650153</t>
  </si>
  <si>
    <t>s_ gu/ ljsf; sf]ifsf] C)f cg'bfg</t>
  </si>
  <si>
    <t>विभिन्न सामुदायिक संस्थाहरुको भवन निर्माण</t>
  </si>
  <si>
    <t>संस्थागत विकास</t>
  </si>
  <si>
    <r>
      <t>आ.व.</t>
    </r>
    <r>
      <rPr>
        <sz val="11"/>
        <rFont val="Kalimati"/>
        <charset val="1"/>
      </rPr>
      <t>2074/075</t>
    </r>
    <r>
      <rPr>
        <sz val="12"/>
        <rFont val="Kalimati"/>
        <charset val="1"/>
      </rPr>
      <t xml:space="preserve"> को आयतर्फको अनुमान</t>
    </r>
  </si>
  <si>
    <t>आ.व. 2074/075 को प्रवर्द्धनात्मक क्षेत्रको स्वीकृत कार्यक्रम तथा बजेट</t>
  </si>
  <si>
    <t>cf=j=2074.075 sf] rfn' -k\zf;lgs_ vr{sf] :jLs[t cg'dfg</t>
  </si>
  <si>
    <t>आ.व. 2074/075 को स्वीकृत व्यय विवरण</t>
  </si>
  <si>
    <t>j8f g+=</t>
  </si>
  <si>
    <t>!</t>
  </si>
  <si>
    <t>uf]kfndfu{ ;8s tyf 9n lgdf{0f</t>
  </si>
  <si>
    <t>lzv/6f]n klZrdtkm{ /x]sf] nIdLrf}s;Dd hfg] ;8s 9n lgdf{0f</t>
  </si>
  <si>
    <t>@</t>
  </si>
  <si>
    <t>df5fef}8L Pl/of bf]efgnfOgdf l/6]lg+ujfn / /]ln+u lgdf{0f</t>
  </si>
  <si>
    <t>#</t>
  </si>
  <si>
    <t>$</t>
  </si>
  <si>
    <t>%</t>
  </si>
  <si>
    <t>^</t>
  </si>
  <si>
    <t>&amp;</t>
  </si>
  <si>
    <t>lnnfdfu{ ;8s lgdf{0f</t>
  </si>
  <si>
    <t>c?0f6f]n u}/L6f]n 9n lgdf{0f</t>
  </si>
  <si>
    <t>gof ;[hgfdfu{df lkr lgdf{0f</t>
  </si>
  <si>
    <t>!)</t>
  </si>
  <si>
    <t>!!</t>
  </si>
  <si>
    <t>!@</t>
  </si>
  <si>
    <t>rQ/fnfO{g n'k dfu{df 9n lgdf{0f</t>
  </si>
  <si>
    <t xml:space="preserve">km'naf/L dfu{ ;*s lgdf{)f </t>
  </si>
  <si>
    <t>pkdxfgu/kflnsf k%f*L vx/] ;fO{* eujtL dfu{, k'Godfu{ hf]*g] ;*s lgdf{)f</t>
  </si>
  <si>
    <t xml:space="preserve">sfdgf dfu{ lkr ;*s lgdf{)f </t>
  </si>
  <si>
    <t>k\eft dfu{ n'k nfO{g ;*s lgdf{)f</t>
  </si>
  <si>
    <t xml:space="preserve">l;tndfu{ (n tyf lkr lgdf{)f </t>
  </si>
  <si>
    <t xml:space="preserve">b]jL:yfg afn pBfg lgdf{)f </t>
  </si>
  <si>
    <t xml:space="preserve">b]layfg leqL af^f] lgdf{)f </t>
  </si>
  <si>
    <t xml:space="preserve">O{dfgl;+xdfu{ x'b} cfgGbdfu{ ;Dd lkr lgdf{)f </t>
  </si>
  <si>
    <t>d+unaf/]b]lv ;b'{ vf]nf ;Dd hf]8\g] ;8s lgdf{0f</t>
  </si>
  <si>
    <t xml:space="preserve">lqz'n dfu{, lgzfg dfu{, tf]ky'¤fdfu{ (n lgdf{)f </t>
  </si>
  <si>
    <t>t'n;Lky Pe/]i^nfO{g blIf)f (n lgdf{)f</t>
  </si>
  <si>
    <t xml:space="preserve">ldngrf]s -cf*f_ k"j{ ;]ptL vf]nf ;Dd ;*s lgdf{)f </t>
  </si>
  <si>
    <t>bLkky ;*s (n lgdf{)f</t>
  </si>
  <si>
    <t>/fdnId)fdfu{ nfh]zf ;*s lgdf{)f</t>
  </si>
  <si>
    <t>ljB't k\flws/)fdfu{ ;*s (n lgdf{)f, w/fg 16</t>
  </si>
  <si>
    <t>;fljs lji)f'kfb'sf tkm{ hfg] (n ;*s lgdf{)f</t>
  </si>
  <si>
    <t>;fljs kf|rsGof tkm{ hfg] (n ;*s lgdf{)f</t>
  </si>
  <si>
    <t>;*s af]*{sf] Doflr&lt;</t>
  </si>
  <si>
    <t>k\f]T;fxg k'/:sf/ vr{</t>
  </si>
  <si>
    <t>पदपूर्ती खर्च</t>
  </si>
  <si>
    <t>2.08.05.05</t>
  </si>
  <si>
    <t>प्रोत्साहन पुरस्कार</t>
  </si>
  <si>
    <t>2.08.03</t>
  </si>
  <si>
    <t>कुकुर दर्ता शुल्क</t>
  </si>
  <si>
    <t>५) स्थानीय निकाय अनुदान सौर्य सडकवत्ती</t>
  </si>
  <si>
    <t>6) न.पा. अनुदान LGCDP</t>
  </si>
  <si>
    <t>7) नगरक्षेत्र पूर्वाधार विकास कार्यक्रम(जगेडा)</t>
  </si>
  <si>
    <t>8) सामाजिक सुरक्षा कार्यक्रम अनुदान</t>
  </si>
  <si>
    <t>9) स्थानीय शान्ति समितिको कार्यक्रम</t>
  </si>
  <si>
    <t>10) सडक बोर्डबाट प्राप्त हुने</t>
  </si>
  <si>
    <t>11) सहरी विकास तथा भवन निर्माण विभाग</t>
  </si>
  <si>
    <t>x+zdfu{ lkr lgdf{)f -cw'/f] efu ;d]t_</t>
  </si>
  <si>
    <t>विद्युत महसुल (सभागृह समेत)</t>
  </si>
  <si>
    <t>पदाधिकारी पारिश्रमिक</t>
  </si>
  <si>
    <t>j*f;ldlt tyf sfof{no Sjf^/ ef*f</t>
  </si>
  <si>
    <t>9091*12</t>
  </si>
  <si>
    <t>5000*12</t>
  </si>
  <si>
    <t>15909*12</t>
  </si>
  <si>
    <t>sfof{no Sjf^/</t>
  </si>
  <si>
    <t>17045*12</t>
  </si>
  <si>
    <t>2.03.16</t>
  </si>
  <si>
    <t>कार्यालय तथा वडासमितिमा फर्निसिङ तथा मर्मत कार्य</t>
  </si>
  <si>
    <t>वडा कार्यालयमा नेटवर्किङ</t>
  </si>
  <si>
    <t>आ.व. 2073/074 को</t>
  </si>
  <si>
    <t>आ.व. 2074/075 को संशोधित अनुमान</t>
  </si>
  <si>
    <t>अनुमान</t>
  </si>
  <si>
    <t>यथार्थ</t>
  </si>
  <si>
    <t>संशोधित अनुमान</t>
  </si>
  <si>
    <t>आन्तरिक श्रोतको जम्मा:</t>
  </si>
  <si>
    <t xml:space="preserve">w/fg pkdxfgu/kflnsf </t>
  </si>
  <si>
    <t xml:space="preserve"> स्वीकृत अनुमान</t>
  </si>
  <si>
    <t>आ.व. 2074/075 को</t>
  </si>
  <si>
    <t>राजस्व बाँडफाँडबाट प्राप्तः</t>
  </si>
  <si>
    <t>क) संघीय सरकारबाट</t>
  </si>
  <si>
    <t>ख) प्रदेश सरकारबाट</t>
  </si>
  <si>
    <t>स्वीकृत</t>
  </si>
  <si>
    <t>टेलिफोन सुबिधा</t>
  </si>
  <si>
    <t xml:space="preserve">आ.व. 2073/074 को </t>
  </si>
  <si>
    <t>प्रस्तावित</t>
  </si>
  <si>
    <t>क्षेत्रीय अध्ययन केन्द्रको सदस्यता शुल्क</t>
  </si>
  <si>
    <t>स्थानीय सहकारी संस्थाहरुसँगको साझेदारीमा हुने कार्यक्रमहरु</t>
  </si>
  <si>
    <t>j*f:t/Lo sfo{s\dx?</t>
  </si>
  <si>
    <t>gu/:t/Lo &amp;"nf sfo{s\dx?</t>
  </si>
  <si>
    <t>kmf]x/d}nf Joj:yfkg, jf?)foGq ;~rfng tyf ;*s alQ Joj:yfkg</t>
  </si>
  <si>
    <t>dd{t ;Def/ sf]if</t>
  </si>
  <si>
    <t>cWoog, cg';Gwfg, k/fdz{ ;]jf</t>
  </si>
  <si>
    <t>gu/ k\d'vsf] sf]if</t>
  </si>
  <si>
    <t>;zt{ cg'bfgaf^ x'g] vr{</t>
  </si>
  <si>
    <t>2072/073 को यथार्थ</t>
  </si>
  <si>
    <t>gu/ ljsf; sf]ifsf] ;xof]udf x'g] sfo{s\dx?</t>
  </si>
  <si>
    <t>qmdfut tyf o;cl#sf] kl/ifbaf^ :jLs[t of]hgfx?</t>
  </si>
  <si>
    <t>;*s af]*{sf] ;xof]udf ;*s dd{t sfo{s\d</t>
  </si>
  <si>
    <t>;fdflhs kl/rfng</t>
  </si>
  <si>
    <t>cGo ljifout lgsfosf] sfo{qmdut ah]^</t>
  </si>
  <si>
    <t>k\sf]k Joj:yfkg sf]if dfkm{t x'g] sfo{qmd</t>
  </si>
  <si>
    <t>gu/;ef vr{</t>
  </si>
  <si>
    <t>2.07.04</t>
  </si>
  <si>
    <t>l;&lt;dLdfu{ (n lgdf{)f</t>
  </si>
  <si>
    <t>12) संघीय सरकारबाट श्रोतबाँडफाँडबाट प्राप्त</t>
  </si>
  <si>
    <t>आ.व. 2074/075 को व्यय विवरण</t>
  </si>
  <si>
    <t>अन्य सल्लाहकार/संयोजक पारिश्रमिक</t>
  </si>
  <si>
    <t>cf=j= 2074.075 df ;l/ cfPsf] qmdfut of]hgfx?</t>
  </si>
  <si>
    <t>g=kf=&gt;f]t</t>
  </si>
  <si>
    <r>
      <rPr>
        <b/>
        <sz val="9"/>
        <rFont val="Calibri"/>
        <family val="2"/>
        <scheme val="minor"/>
      </rPr>
      <t>LGCDP</t>
    </r>
    <r>
      <rPr>
        <b/>
        <sz val="9"/>
        <rFont val="Urban_nep"/>
      </rPr>
      <t xml:space="preserve"> rfn'</t>
    </r>
  </si>
  <si>
    <t>ljQLo ;dfgLs/)f cg'bfg</t>
  </si>
  <si>
    <t>आन्तरिक श्रोत</t>
  </si>
  <si>
    <t>न.पा.श्रोत</t>
  </si>
  <si>
    <t>वित्तीय समानीकरण</t>
  </si>
  <si>
    <t>संघीय संरचना विकास</t>
  </si>
  <si>
    <t>दातृ निकाय</t>
  </si>
  <si>
    <t>वैदेशीक अध्ययन भ्रमणा</t>
  </si>
  <si>
    <t>सुकुम्वासी व्यवस्थापन</t>
  </si>
  <si>
    <t>2074/075 को श्रोतगत अनुमान</t>
  </si>
  <si>
    <t>1500 ö 12 ö 165</t>
  </si>
  <si>
    <t>1000 ö 12 ö 173</t>
  </si>
  <si>
    <t>धरान उप महानगरपालिका, नगर कार्यपालिकाको कार्यालय</t>
  </si>
  <si>
    <t>आ व २०७४।०७५ का लागि महिला लक्षित कार्यक्रम</t>
  </si>
  <si>
    <t>क्र.स.</t>
  </si>
  <si>
    <t>रकम</t>
  </si>
  <si>
    <t xml:space="preserve">क्षमता विकास </t>
  </si>
  <si>
    <t xml:space="preserve">विभिन्न अधिकार तथा दिबसहरु </t>
  </si>
  <si>
    <t xml:space="preserve">महिला हिंसा पुनर्स्थापना गृह संचालन             </t>
  </si>
  <si>
    <t>स्वास्थ्य स्वयंसेवीका कोष स्थापना</t>
  </si>
  <si>
    <t>लैङगिक हिंसा विरुद्घ र कानूनी अधिकार सम्वन्धी तालिम</t>
  </si>
  <si>
    <t>मनोसामाजिक समस्याका विरामीको पुर्नस्थापना र परामर्श</t>
  </si>
  <si>
    <t xml:space="preserve">महिला स्वास्थ्य स्वयं सेविकाहरुको क्षमता अभिबृद्धी </t>
  </si>
  <si>
    <t>सीप विकास</t>
  </si>
  <si>
    <t xml:space="preserve">कौशी खेति तथा कम्पोष्ट प्रवर्द्धन कार्यक्रम </t>
  </si>
  <si>
    <t xml:space="preserve">सिप विकास कार्यक्रम सहकार्यमा </t>
  </si>
  <si>
    <t>गिट्टी कुट्ने तथा फूटपाथमा व्यापार गर्नेलाइ सामाग्री वितण</t>
  </si>
  <si>
    <t>बैदेसिक रोजगारवाट पर्केकालाई आय आर्जन</t>
  </si>
  <si>
    <t xml:space="preserve">संस्थागत विकास </t>
  </si>
  <si>
    <t>बैदेसिक रोजगार परामर्श केन्द्र स्थापना र संचालन</t>
  </si>
  <si>
    <t xml:space="preserve">महिला सहकारी संस्थाहरुको क्षमता विकास </t>
  </si>
  <si>
    <t xml:space="preserve">महिलाहरुको नगर प्रोफायल तयारी </t>
  </si>
  <si>
    <t xml:space="preserve">एड्भान्स सिलाई कटाई तालिम </t>
  </si>
  <si>
    <t xml:space="preserve">कूल जम्मा </t>
  </si>
  <si>
    <t>आ.ब. २०७४।०७५कालागि बालबालिका लक्षित कार्यक्रम</t>
  </si>
  <si>
    <t>बाल बचाउ</t>
  </si>
  <si>
    <t>पूर्ण खोप कार्यक्रम</t>
  </si>
  <si>
    <t>बालमैत्री सुरक्षित खानेपानी तथा सरसफाई</t>
  </si>
  <si>
    <t xml:space="preserve">बालबालिकाको उद्दार कार्य </t>
  </si>
  <si>
    <t>बालमैत्री छात्रामैत्री शौचालय मर्मत सम्भार(विद्यालय अपाङ्गमैत्री)</t>
  </si>
  <si>
    <t>बाल संरक्षण</t>
  </si>
  <si>
    <t xml:space="preserve">बाल श्रम मुक्तवडा र पूर्ण जन्मदर्ताका लागि </t>
  </si>
  <si>
    <t>किशोर किशोरी जीवनोपयोगी सीप</t>
  </si>
  <si>
    <t>बाल संरक्षण समिति ब्यवस्थापन</t>
  </si>
  <si>
    <t>समुदायमा आधारित बाल संरक्षण प्रणालीको अभिमुखिकरण कार्यविधि निर्माण</t>
  </si>
  <si>
    <t>बाल विकास</t>
  </si>
  <si>
    <t>बालविकास केन्द्र/आधारभूत विद्यालयमा सिकाई सामाग्रीहरु</t>
  </si>
  <si>
    <t>किशोरीहरुलाई सेनिटरी प्याड वितरण</t>
  </si>
  <si>
    <t>विद्यालय भर्ना अभियान</t>
  </si>
  <si>
    <t>बाल सहभागिता</t>
  </si>
  <si>
    <t>बालबालिकाको बुलेटिन प्रकाशन</t>
  </si>
  <si>
    <t>नगरस्तरिय बाल भेला</t>
  </si>
  <si>
    <t>नगरस्तरिय बाल संजाल बैठक ब्यवस्थापन</t>
  </si>
  <si>
    <t>बाल संजाल/बालक्लवको अवलोकन भ्रमण</t>
  </si>
  <si>
    <t>बालमैत्री उप-महानगर समन्वय समितिको कार्यक्रम</t>
  </si>
  <si>
    <t xml:space="preserve">बालमैत्री उप-महानगर समन्वय समितिको अवलोकन </t>
  </si>
  <si>
    <t xml:space="preserve">बालबालिकाको प्रोफायत तयारी </t>
  </si>
  <si>
    <t>लगानी योजना</t>
  </si>
  <si>
    <t>बालमैत्री क्रियाकलाप संचालन व्यवस्थापन</t>
  </si>
  <si>
    <t>आ. व. २०७४।०७५ का लागि अन्य लक्षित वर्गकालागि कार्यक्रम</t>
  </si>
  <si>
    <t>जेष्ठनागरिकहरुका लागि कार्यक्रम</t>
  </si>
  <si>
    <t xml:space="preserve">आदिवासी जनजाति हरुको कार्यक्रम </t>
  </si>
  <si>
    <r>
      <t>अपा</t>
    </r>
    <r>
      <rPr>
        <sz val="11"/>
        <color theme="1"/>
        <rFont val="Urban_nep"/>
      </rPr>
      <t>¤ता भएका व्यक्तिहरुको विकासको कार्यक्रम</t>
    </r>
    <r>
      <rPr>
        <sz val="11"/>
        <color theme="1"/>
        <rFont val="Kalimati"/>
        <charset val="1"/>
      </rPr>
      <t xml:space="preserve">          </t>
    </r>
  </si>
  <si>
    <t xml:space="preserve">मधेशी तथा पिछडा वर्गको विकासको कार्यक्रम </t>
  </si>
  <si>
    <t>मुस्लीम समुदायको विकासका कार्यक्रम</t>
  </si>
  <si>
    <t>क्षेत्री वाहुन लगायतका विपन्न समुदायको विकासको कार्यक्रम</t>
  </si>
  <si>
    <t xml:space="preserve">यौनिक तथा लैङगीक अल्प संख्यकको क्षमता विकास </t>
  </si>
  <si>
    <t xml:space="preserve">दलित समुदायसंगको सहकार्यका कार्यक्रम </t>
  </si>
  <si>
    <t>एचआईभी संक्रमित तथा लागू पदार्थ प्रयोगकर्ताको सहयोग</t>
  </si>
  <si>
    <t xml:space="preserve">युवा स्वंसेवक शिक्षा </t>
  </si>
  <si>
    <r>
      <t xml:space="preserve"> </t>
    </r>
    <r>
      <rPr>
        <b/>
        <sz val="11"/>
        <color theme="1"/>
        <rFont val="Kalimati"/>
        <charset val="1"/>
      </rPr>
      <t>सीप तथा आर्थिक विकास</t>
    </r>
  </si>
  <si>
    <t>एचआईभी संक्रमित तथा पूर्व लागूपदार्थ प्रयोगकर्ताको आय</t>
  </si>
  <si>
    <t>अन्य सिपमुलक तथा आय मूलक कार्यक्रम सहकार्यमा</t>
  </si>
  <si>
    <t>अधिकारमा आधारित विभिन्न दिबसहरु</t>
  </si>
  <si>
    <t xml:space="preserve">विभिन्न वडाहरुका टोल विकास संस्थाहरु परिचालन </t>
  </si>
  <si>
    <t>cf=j= @)&amp;$. &amp;% sf nflu gu/:t/Lo of]hgfx?</t>
  </si>
  <si>
    <t>l;=g+=</t>
  </si>
  <si>
    <t>hg;xeflutf k|ltzt</t>
  </si>
  <si>
    <t>;]s]G*/L :s'n b]lv nIdL rf}s ;Dd km'^kfy lgdf{)f</t>
  </si>
  <si>
    <t>efg'rf}s a;kfs{sf] rf}tf/L dd{t</t>
  </si>
  <si>
    <t>2_9</t>
  </si>
  <si>
    <t>g/]Gb|kypQ/ 9'+u]af6f]df ;8s 9n lgdf{0f</t>
  </si>
  <si>
    <t>2_3</t>
  </si>
  <si>
    <t>efg' :d[lt ky n'k ;*s tyf (n lgdf{)f</t>
  </si>
  <si>
    <t>ldqky ;*s (n lgdf{)f</t>
  </si>
  <si>
    <t>w/fg xlb{of  s[lif ;*s ef]n]{gL e~Hof&lt;df gof ^`ofs lgdf{)f</t>
  </si>
  <si>
    <t>b]lj uf|p l;/fg  b]lv kq&lt;jf/L l;/fg ;Ddsf] *`]g lgdf)f{</t>
  </si>
  <si>
    <t>lzjh^f dlGb/  b]lv cfwf/e't ljBfno xlb{of hf]*g] ^`ofs lgdf{)f</t>
  </si>
  <si>
    <t xml:space="preserve">tNnf] &gt;Lufp+ b]vL dflyNnf] &gt;Lufp+ x'b} u(L y'DsL hf]*g] af^f] lgdf{)f </t>
  </si>
  <si>
    <t xml:space="preserve">(f*] t]ngk'/ vfg]kfgL of]hgf </t>
  </si>
  <si>
    <t xml:space="preserve">hfd'g] x'b} ;]u]{;Dd gof+ ^`ofs lgdf{)f </t>
  </si>
  <si>
    <t>d;fg] vf]nfdf kSsL k'n lgdf{)f</t>
  </si>
  <si>
    <t>O^x/L kfgaf/L af^f] x'b};/:jtL dfu{af^ emf]n'¤] k'n;Dd ;*s lgdf{)f</t>
  </si>
  <si>
    <t>pv'af/L l;+xjflxgL dfu{ *`]g lgdf{)f</t>
  </si>
  <si>
    <t>au}rf dfu{ *`]g lgdf{)f</t>
  </si>
  <si>
    <t>bf]efg nfO{g / z'qm\ky ;*s lgdf{)f</t>
  </si>
  <si>
    <t>e[s'^L dfu{ n'k</t>
  </si>
  <si>
    <t>hd'gf ^f]n (n lgdf{)f</t>
  </si>
  <si>
    <t xml:space="preserve">led;]g ky (n lgdf{)f -c;n dfu{ ;d]t_ </t>
  </si>
  <si>
    <t xml:space="preserve">adhg6f]n lkr lgdf{0f </t>
  </si>
  <si>
    <t>lbklzvfdfu{ lkr lgdf{0f</t>
  </si>
  <si>
    <t xml:space="preserve">lbJo sf]ngL dfu{ lkr tyf (n lgdf{)f </t>
  </si>
  <si>
    <t xml:space="preserve">k'tnLnfOg ;}gLs rf}sb]lv gf/fo)f rf}s;Dd *`]gdf se/ :nfj nufpg] </t>
  </si>
  <si>
    <t xml:space="preserve">b]jL:yfg nfO{g ;8s lgdf{0f </t>
  </si>
  <si>
    <t>nfnLu'/fF; dfu{ 9n lgdf{0f</t>
  </si>
  <si>
    <t xml:space="preserve">Go' kz'klt b]lv ejfgL dfu{ rfbgL rf}s;Dd (n lgdf{)f </t>
  </si>
  <si>
    <t xml:space="preserve">u}/Lufp ;'gf}nf] dfu{ ;*s lgdf{)f </t>
  </si>
  <si>
    <t>?O{b'Kkfdfu{ ;*s lgdf{)f</t>
  </si>
  <si>
    <t>&gt;ldsky ;*s (n lgdf{)f</t>
  </si>
  <si>
    <t>dx]Gb\kydf j[Iff/f]kg, km'^kfy tyf /]ln&lt; lgdf{)f / dd{t</t>
  </si>
  <si>
    <t>l%d]sL nfO{g vx/]df s^ckm jfn lgdf{)f</t>
  </si>
  <si>
    <t xml:space="preserve">cf]d;fO dfu{ (n tyf ;*s lgdf{)f </t>
  </si>
  <si>
    <t xml:space="preserve">;'o{ dfu{ n'k (n tyf ;*s lgdf{)f </t>
  </si>
  <si>
    <t>gof ;*s a'(f;'Aaf dlGb/ b]lv lk)*]Zj/ dlGb/ ;Dd hfg] af^f] ;*s lgdf{)f</t>
  </si>
  <si>
    <t xml:space="preserve">vqL bfx:yn hfg] af^f] -u)f]z rf}s b]lv bfx :yn hfg] af^f]_ lgdf{)f </t>
  </si>
  <si>
    <t xml:space="preserve">a'(f;'Aaf ky -j*f sfof{no b]lv a'(f;'Aaf dlGb/ hfg] af^f_] (n ;*s lgdf{)f </t>
  </si>
  <si>
    <t>l;+xb]aL dlGb/b]vL ljhok'/ rf}s;Ddsf] l;*L dfu{ lgdf{)f</t>
  </si>
  <si>
    <t>leif)fky !fgrIf"dfu{ (n lgdf{)f</t>
  </si>
  <si>
    <t>uf]ljGbdfu{ -r]l/ ;]s'jf sg{/b]lv uf]vf{ Ps]*]dL;Dd_ ;*s lgdf{)f</t>
  </si>
  <si>
    <t>afemu/fdfu{ (n lgdf{)f</t>
  </si>
  <si>
    <t>s]?¤dfu{ (n lgdf{)f</t>
  </si>
  <si>
    <t>r)*]Zj/Ldfu{ ;*s lgdf{)f</t>
  </si>
  <si>
    <t>kflye/f n'k (n lgdf{)f</t>
  </si>
  <si>
    <t>sf]dn dfu{ lkr tyf (n lgdf{)f</t>
  </si>
  <si>
    <t xml:space="preserve">;fs]nf ;f+:s[lts kfs{sf] d'n u]^ lgdf{)f </t>
  </si>
  <si>
    <t>ईन्द्रेणी मार्ग सडक तथा ड्रेन</t>
  </si>
  <si>
    <t>rt/fdfu{ lkr lgdf{)f</t>
  </si>
  <si>
    <t xml:space="preserve">lzjdfu{ ef}*L 18 / 19 sf] ;Ldf xo'd kfOk qm; (n k'gM lgdf{)f </t>
  </si>
  <si>
    <r>
      <rPr>
        <sz val="9"/>
        <color theme="1"/>
        <rFont val="Times New Roman"/>
        <family val="1"/>
      </rPr>
      <t>Wangs</t>
    </r>
    <r>
      <rPr>
        <sz val="9"/>
        <color theme="1"/>
        <rFont val="Urban_nep"/>
      </rPr>
      <t xml:space="preserve"> xf]^n u'Dafcuf*L xd{g :s"n;Dd ;*s rf}*f ug]{ ;fy} dd{t </t>
    </r>
  </si>
  <si>
    <t xml:space="preserve">hLdLdfu{ ls/f+tdfu{ ;fDkf&lt;dfu{ x'b} (n lgdf{)f </t>
  </si>
  <si>
    <t xml:space="preserve">lji)f'kfb'sf cfxfn] dxfef/t ;*s :t/f]Gglt </t>
  </si>
  <si>
    <t xml:space="preserve">;'lnsf]^ dfu{ -w/fg 13 b]lv dxfef/t;Dd_ </t>
  </si>
  <si>
    <t xml:space="preserve">lai)f'kfb'sf eGHof&lt; a/fx If]q ;*s :t/ pGglt </t>
  </si>
  <si>
    <t>k\x/L rf}sL ejg lgdf{)f</t>
  </si>
  <si>
    <t>नपा श्रोत</t>
  </si>
  <si>
    <t>Joxf]g]{ &gt;f]t</t>
  </si>
  <si>
    <t>ljQLo ;dfgLs/0f</t>
  </si>
  <si>
    <t>/]8qm;rf}s b]lv ljhok'/rf}s;Dd ;8s lj:tf/</t>
  </si>
  <si>
    <t>hgky;8s lj:tf/</t>
  </si>
  <si>
    <t>;efu[x k'glg{df0f tyf dd{t</t>
  </si>
  <si>
    <r>
      <t xml:space="preserve">ltgs'g] ;'Gb/j:tLdf a;kfs{ lgdf{0fsf] nflu </t>
    </r>
    <r>
      <rPr>
        <sz val="11"/>
        <color theme="1"/>
        <rFont val="Calibri"/>
        <family val="2"/>
        <scheme val="minor"/>
      </rPr>
      <t>DPR</t>
    </r>
    <r>
      <rPr>
        <sz val="11"/>
        <color theme="1"/>
        <rFont val="Preeti"/>
      </rPr>
      <t xml:space="preserve"> lgdf{0f</t>
    </r>
  </si>
  <si>
    <t>;]ptLsf7]k'n x'Fb} b]jLdfu{ x'Fb] b]jLufFp l;/fg;Dd sRrL ;8s lgdf{0f</t>
  </si>
  <si>
    <t>rt/fnfO{g :jl:tsfrf}s d+unjf/]rf}s;Dd ;8s lgdf{0f</t>
  </si>
  <si>
    <t>lji0f'kfb'sf e~Hofª 9n lgdf{0f</t>
  </si>
  <si>
    <t>ax'hftLo ;+u|xfno lgdf{0f</t>
  </si>
  <si>
    <t>cfzf/f ;'wf/sf] ejg lgdf{0f</t>
  </si>
  <si>
    <t>;'s'Djf;Lj:tL Joj:yfkgsf] nflu gd"gf j:tL lgdf{0f</t>
  </si>
  <si>
    <t>!^ g+=j8f kfs{ lgdf{0f</t>
  </si>
  <si>
    <t>k|sf]k Joj:yfkg sf]ifaf6 ul/g] of]hgfx?</t>
  </si>
  <si>
    <t>dd{t sf]ifaf6 ;+rflnt of]hgfx?</t>
  </si>
  <si>
    <t>gu/ k|d'v sf]ifaf6 ;+rfng x'g] of]hgfx?</t>
  </si>
  <si>
    <t>gu/ ljsf; sf]ifaf6 ;+rfng x'g] of]hgfx?</t>
  </si>
  <si>
    <t>;8saf]8{sf] ;xof]udf ;+rflnt of]hgfx?</t>
  </si>
  <si>
    <t>मालपोत श्रोतबाट गरिने योजनाहरु</t>
  </si>
  <si>
    <t>सि.नं.</t>
  </si>
  <si>
    <t>वडा नं.</t>
  </si>
  <si>
    <t>योजनाको नाम</t>
  </si>
  <si>
    <t>जनसहभागिता प्रतिशत</t>
  </si>
  <si>
    <t>व्यहोर्ने श्रोत</t>
  </si>
  <si>
    <t>मालपोत</t>
  </si>
  <si>
    <t>वडास्तरीय चालु खर्च</t>
  </si>
  <si>
    <t>वित्तीय समानीकरण श्रोतबाट गरिने योजनाहरु</t>
  </si>
  <si>
    <t>पूँजीगत सुधार खर्च</t>
  </si>
  <si>
    <t>संघीय संरचना पूर्वाधार</t>
  </si>
  <si>
    <t>14770* 8</t>
  </si>
  <si>
    <t>नगर स्तरीय ठूला योजनाहरु</t>
  </si>
  <si>
    <t>;fj{hlgs ;'g'jfO{, ;fdflhs tyf ;fj{hlgs k/LIf)f</t>
  </si>
  <si>
    <t>ô n]ôcfp^ tyf hUuf lg/LIf)f eQf</t>
  </si>
  <si>
    <t>25000 ö 12</t>
  </si>
  <si>
    <t>7000 ö 12</t>
  </si>
  <si>
    <t>j*f:t/Lo rfn' vr{</t>
  </si>
  <si>
    <t>j*f:t/Lo ;fj{hlgs lgdf{)f vr{</t>
  </si>
  <si>
    <t>v}/]gL^f/ vfg]kfgL cfof]hgf</t>
  </si>
  <si>
    <t>c?l)fsf]dfu{ (n lgdf{)f</t>
  </si>
  <si>
    <t>&gt;$f~hnLdfu{ (n lgdf{)f</t>
  </si>
  <si>
    <t>EofnL/f]* (n lgdf{)f</t>
  </si>
  <si>
    <t>!fgrIf'dfu{ n'k-gf}nf]ky pQ/ tyf Zofdrf}s blIf)f_ (n lgdf{)f</t>
  </si>
  <si>
    <t>शिक्षा सम्बन्धी कार्यक्रम</t>
  </si>
  <si>
    <t>कृषि तथा पशु विकास</t>
  </si>
  <si>
    <t>जलाधार संरक्षण तथा व्यवस्थापन</t>
  </si>
  <si>
    <t>आ व २०७४।०७५ मा खेलकुद विकासका लागि विनियोजित वजेट</t>
  </si>
  <si>
    <t xml:space="preserve">खेलकुद कार्यक्रमकालागि </t>
  </si>
  <si>
    <t xml:space="preserve">गोधुली फूटबल प्रतियोगिता संचालनका लागि </t>
  </si>
  <si>
    <t xml:space="preserve">बुढासुब्बा गोल्डकप फूटबल प्रतियोगिता संचालन           </t>
  </si>
  <si>
    <t xml:space="preserve">अन्तराष्ट्रिय ताईकण्डो प्रतियोगिता संचालन इटहरीमा </t>
  </si>
  <si>
    <t xml:space="preserve">धरानमा ताईकण्डो प्रतियोगिता संचालन </t>
  </si>
  <si>
    <t xml:space="preserve">मेयरकप मिनि ‌ओलम्पीक संचालन व्यबस्थापन </t>
  </si>
  <si>
    <t xml:space="preserve">बक्सिङ्ग उसु ताईक्वाण्डो र करातेलाई खेलसामाग्री वितरण </t>
  </si>
  <si>
    <t>विभिन्न साहशिक खेलकालागि सामाग्री वितरण</t>
  </si>
  <si>
    <t>अन्य विभिन्न खेलकुद प्रतियोगिता र विविध खर्च</t>
  </si>
  <si>
    <t xml:space="preserve">जम्मा </t>
  </si>
  <si>
    <t xml:space="preserve">पूर्बाधार  विकास </t>
  </si>
  <si>
    <t>भानुस्मृति धरान ३ मा २ वटा टी टी कोर्ट निर्माण</t>
  </si>
  <si>
    <t xml:space="preserve">खोरिया बस्तिको क्रिकेट मैदान धेरा वारा </t>
  </si>
  <si>
    <t>धरान ६ सिमलचौरीमा भलिबल कोर्ट निर्माण</t>
  </si>
  <si>
    <t>धरान ६ वाजिया फूटबल चौरी लेबलिङ्ग पोष्ट निर्माण</t>
  </si>
  <si>
    <t>धरान ११ सेतोगुरास बा बि के छेउको चौरी संरक्षण</t>
  </si>
  <si>
    <t xml:space="preserve">सप्तरंङ्गी पार्कमा स्वीमीङ्गपुलको डी पी आर तयारी गर्ने </t>
  </si>
  <si>
    <t>धरान १७ पटनाली फूटबल चौरीको लेबलिङ्ग</t>
  </si>
  <si>
    <t xml:space="preserve">विविध </t>
  </si>
  <si>
    <t xml:space="preserve">खेलकुद विकास समितिकोलागि फर्निचर भत्ता आदि </t>
  </si>
  <si>
    <t xml:space="preserve">खेलकुद प्रशिक्षक करार पारीश्रमिक </t>
  </si>
  <si>
    <t xml:space="preserve">खेलाडी सम्मान कार्यक्रम </t>
  </si>
  <si>
    <t>sfo{qmd</t>
  </si>
  <si>
    <t>jftfj/)f tyf ;/;kmfO{ k|j${g tkm{</t>
  </si>
  <si>
    <t>jftfj/)fd}qL :yfgLo zf;g k|j${g sfo{qmd</t>
  </si>
  <si>
    <t>jftfj/)f tyf ljkb Joj:yfkg ;ldltsf] u&amp;g, ;`rfng tyf cg'udg</t>
  </si>
  <si>
    <t>jftj/)f lbj;, kfgL lbj;, k[YjL lbj; nufotsf sfo{qmd ;`rfng tyf Joj:yfkg</t>
  </si>
  <si>
    <t>gu/sf ljleGg :yfgx?df kmf]xf]/ ;+sng *:^ljg /fVg] sfo{qmd</t>
  </si>
  <si>
    <t xml:space="preserve">jg g;{/L :yfkgf, la?jf pTkfbg, lat/)f tyf j[Iff/f]k)f sfo{s|d </t>
  </si>
  <si>
    <t>Post ODF Promotion Program</t>
  </si>
  <si>
    <t xml:space="preserve">gu/ ;/;kmfO{ cleofg ;`rfng </t>
  </si>
  <si>
    <t>ljkb\ Joj:yfkg tkm{ M</t>
  </si>
  <si>
    <t>lakbsf] k|sf/sf] cfwf/df :yfg÷jf*{ cg';f/sf] hf]lvd klxrfg u/L gS;f+sg ug]{-;+s^f;Gg ;d'bfo ;d]t klxrfg ug]{_</t>
  </si>
  <si>
    <t>j*F:t/df :yfgLo ljkb\ Joj:yfkg pk ;ldlt u&amp;g ,tflnd tyf ;fdfu|L ;xof]u</t>
  </si>
  <si>
    <t>/fli^&lt;o e"sDk ;'/Iff lbj;  sfo{qmd</t>
  </si>
  <si>
    <t>s"n hDDff ?</t>
  </si>
  <si>
    <t>आ. व. २०७४।०७५ का लागि स्वास्थ्य सम्बन्धी कार्यक्रम</t>
  </si>
  <si>
    <t>महिला स्वा.स्व.से.को मासिक बैठक व्यबस्थापन र रिपोटिङ</t>
  </si>
  <si>
    <t xml:space="preserve">पूर्ण खोप घोषाणा कार्यक्रम </t>
  </si>
  <si>
    <t xml:space="preserve">विभिन्न कार्यक्रमहरूमा ( भिटामिन ए, पोलियो खोप आदिमा) प्रचार प्रसार माइकिङ         </t>
  </si>
  <si>
    <t xml:space="preserve">विभिन्न स्वास्थ्य केन्द्रहरूलाइ स्वास्थ्य उपकरण </t>
  </si>
  <si>
    <t>स्वास्थ्य संस्थाको मासिक बैठक व्यबस्थापन र रिपोटिङ</t>
  </si>
  <si>
    <t xml:space="preserve">विभिन्न स्वास्थ्य सम्बन्धी दिवसहरू </t>
  </si>
  <si>
    <t>महिला स्वास्थ्य आमा समूहलाइ  अभिमुखिकरण कार्यक्रम</t>
  </si>
  <si>
    <t xml:space="preserve">स्वास्थ्य कार्यक्रमका लागि प्रोजेक्टर खरिद </t>
  </si>
  <si>
    <t>महामारी तथा प्रकोप रेस्पोन्स सम्बन्धी कार्यक्रम</t>
  </si>
  <si>
    <t>वडा नं. ६ मा मातृ शिशु स्वास्थ्य क्लिनिक स्थापना</t>
  </si>
  <si>
    <t>स्वास्थ्य संस्थाको अनुगमन</t>
  </si>
  <si>
    <t xml:space="preserve">आयुर्वेद तर्फ </t>
  </si>
  <si>
    <t xml:space="preserve">कार्यालयकालागि उपकरण खरिद </t>
  </si>
  <si>
    <t xml:space="preserve">जडिबुटीको उपयोगिता सम्बन्धी अभिमुखिकरण कार्यक्रम </t>
  </si>
  <si>
    <t xml:space="preserve">एकीकृत स्वास्थ्य शिविर संचालन </t>
  </si>
  <si>
    <t>आयुर्वेद औषधालयको भाडा</t>
  </si>
  <si>
    <t>स्वास्थ्य केन्द्र संचालन तथा व्यवस्थापन</t>
  </si>
  <si>
    <t>- सामुदायिक स्वास्थ्य केन्द्र हर्दिया</t>
  </si>
  <si>
    <t>- शहरी स्वास्थ्य केन्द्र रेल्वे</t>
  </si>
  <si>
    <t>- शहरी स्वास्थ्य केन्द्र खोरिया</t>
  </si>
  <si>
    <t>- वर्थिङ सेन्टर, धरान 1</t>
  </si>
  <si>
    <t>- मातृ शिशु स्वास्थ्य क्लिनिक</t>
  </si>
  <si>
    <r>
      <t xml:space="preserve">थप भत्ता तथा सुविधा </t>
    </r>
    <r>
      <rPr>
        <sz val="8"/>
        <rFont val="Kalimati"/>
        <charset val="1"/>
      </rPr>
      <t>(अनुसूची क)</t>
    </r>
  </si>
  <si>
    <r>
      <t xml:space="preserve">परामर्श सेवा खर्च </t>
    </r>
    <r>
      <rPr>
        <b/>
        <sz val="8"/>
        <rFont val="Kalimati"/>
        <charset val="1"/>
      </rPr>
      <t>(अनुसूची क)</t>
    </r>
  </si>
  <si>
    <r>
      <t xml:space="preserve">भाडा </t>
    </r>
    <r>
      <rPr>
        <sz val="8"/>
        <rFont val="Kalimati"/>
        <charset val="1"/>
      </rPr>
      <t>(अनुसूची क)</t>
    </r>
  </si>
  <si>
    <t>25000+35000</t>
  </si>
  <si>
    <t>2500*2</t>
  </si>
  <si>
    <t>ô cGo k':tsfno ;+rfng ;xof]u</t>
  </si>
  <si>
    <t>धरान उपमहानगरपालिका नगरकार्यपालिकाको कार्यालय</t>
  </si>
  <si>
    <t xml:space="preserve">पर्यटन अन्तर्गतको बजेट बाँडफाँट </t>
  </si>
  <si>
    <t xml:space="preserve"> क) पूर्वाधार विकास</t>
  </si>
  <si>
    <t>क्र सं</t>
  </si>
  <si>
    <t>कैफियत</t>
  </si>
  <si>
    <t>चिण्डे डाँडा भ्यू टावर</t>
  </si>
  <si>
    <t>मनमोहन स्मृति पार्क</t>
  </si>
  <si>
    <t>धरान १६ पार्क निर्माण</t>
  </si>
  <si>
    <t>विजयपुर क्षेत्र पर्यटन विकाश</t>
  </si>
  <si>
    <t xml:space="preserve">तीनकुने सुचना केन्द्र </t>
  </si>
  <si>
    <t>शिव जट्टा सामुदायिक पर्यटन विकास</t>
  </si>
  <si>
    <t>जलाधार क्षेत्रमा जैविक पार्क</t>
  </si>
  <si>
    <t xml:space="preserve">वी .पी .कोइराला प्रतिष्ठानको प्रवेशद्वार आसपास फुलबारी </t>
  </si>
  <si>
    <t xml:space="preserve">विष्णु पादुका स्वाँरा भ्यू पोइन्ट निर्माण </t>
  </si>
  <si>
    <t>साइकल सिटीको प्रारम्भिक पूर्वाधार</t>
  </si>
  <si>
    <t xml:space="preserve">ख) प्रबर्द्धनात्मक कार्य </t>
  </si>
  <si>
    <t>मिडिया प्रमोसन- रेडियो टिभी, पत्रपत्रिका)</t>
  </si>
  <si>
    <t>गन्तव्य धरान पुस्तिका</t>
  </si>
  <si>
    <t>पर्यटन प्रबर्द्धन संकल्प अभियान</t>
  </si>
  <si>
    <t xml:space="preserve">वेवसाईट निर्माण </t>
  </si>
  <si>
    <t>होर्डिङ बोर्ड निर्माण</t>
  </si>
  <si>
    <t>उत्सव महोत्सवको प्रवर्द्धन</t>
  </si>
  <si>
    <t>ग ) योजना तर्जुमा</t>
  </si>
  <si>
    <t>धरान पर्यटन विकास र प्रबर्द्धन योजना तर्जुमा (माष्टर प्लान )</t>
  </si>
  <si>
    <t>गोल्डेन शान्ति स्तुपा निर्माण अध्ययन</t>
  </si>
  <si>
    <t>भेडेटार पर्यटन क्षेत्र विकास</t>
  </si>
  <si>
    <t>घ ) क्षमता विकास</t>
  </si>
  <si>
    <t xml:space="preserve">पर्यटन सम्बन्धि जनशक्ति निर्माण </t>
  </si>
  <si>
    <t>ट्याक्सी ड्राईभर</t>
  </si>
  <si>
    <t>गोष्ठि तथा सेमीनार</t>
  </si>
  <si>
    <t xml:space="preserve">ङ )  संस्थागत विकास </t>
  </si>
  <si>
    <t>पर्यटन समितिको कार्यालय सञ्चालन</t>
  </si>
  <si>
    <t xml:space="preserve">च ) नया गन्तब्य र पहिचान </t>
  </si>
  <si>
    <t>होम स्टे प्रबर्द्धनात्मक कार्यक्रम</t>
  </si>
  <si>
    <t>पदमार्ग सुधार प्रवर्द्धन तथा आधारभूत निर्माण</t>
  </si>
  <si>
    <t>साँगुरी गढी प्रबर्द्धनात्मक कार्य</t>
  </si>
  <si>
    <t>साहासिक खेल पहिचान तथा प्रबर्द्धनात्मक कार्यक्रम</t>
  </si>
  <si>
    <t>बृत्तचित्र निर्माण</t>
  </si>
  <si>
    <t>पर्यटन प्रबर्द्धन प्रोत्साहन</t>
  </si>
  <si>
    <t xml:space="preserve">धरान उपमहानगरपालिका </t>
  </si>
  <si>
    <t>नगर कार्यपालिकाको कार्यालय</t>
  </si>
  <si>
    <t>सूचना तथा संचार विकास सम्बन्धी वजेटको विनियोजन</t>
  </si>
  <si>
    <t>क्रसं</t>
  </si>
  <si>
    <t>रकम जम्मा</t>
  </si>
  <si>
    <t>सूचना प्रवर्द्धन तथा विकास कार्यक्रम</t>
  </si>
  <si>
    <t>क्षमता विकास कार्यक्रम</t>
  </si>
  <si>
    <t>भवन निर्माण सहकार्य</t>
  </si>
  <si>
    <t>पत्रकारिता पुरस्कार</t>
  </si>
  <si>
    <t xml:space="preserve">अनुसन्धानात्मक फेलोसिप </t>
  </si>
  <si>
    <t>विकास प्रवर्द्धन कार्यमा सहकार्य</t>
  </si>
  <si>
    <t>साहित्य कला संस्कृति सम्बन्धी वजेटको विनियोजन</t>
  </si>
  <si>
    <t>विविध विधाका सांगितिक साँस्कृतिक कार्यक्रम</t>
  </si>
  <si>
    <t xml:space="preserve">लोक तथा सांस्कृतिक प्रवर्द्धनात्मक कार्य (लोक गीत नृत्य वा अन्य) </t>
  </si>
  <si>
    <t>अन्तर्राष्ट्रिय आदिवासी सांस्कृतिक महोत्सव</t>
  </si>
  <si>
    <t xml:space="preserve">प्रज्ञा प्रतिष्ठानको कार्यक्रम संचालन </t>
  </si>
  <si>
    <t>साहित्यिक र ललितकलाका गतिविधीहरु</t>
  </si>
  <si>
    <r>
      <t xml:space="preserve">अन्तर्राष्ट्रिय राष्ट्रभाषा कविता  गोष्ठी </t>
    </r>
    <r>
      <rPr>
        <sz val="11"/>
        <color theme="1"/>
        <rFont val="Calibri"/>
        <family val="2"/>
        <scheme val="minor"/>
      </rPr>
      <t>(International Mother Language Poetry Compitition)</t>
    </r>
  </si>
  <si>
    <t>बाल साहित्य गोष्ठी तथा साहित्य मेला</t>
  </si>
  <si>
    <t>ललित कलाको लागि पूर्वाधार विकास</t>
  </si>
  <si>
    <t>अन्तर्राष्ट्रिय ललितकला कार्यशाला</t>
  </si>
  <si>
    <t xml:space="preserve">पुस्तकालय संचालन व्यवस्थापन </t>
  </si>
  <si>
    <t>विविध विधाका खेलकूद विकास कार्यक्रम(अनुसूची ग)</t>
  </si>
  <si>
    <t>धरान उपमहानगरपालिका, नगर कार्यपालिकाको कार्यालय</t>
  </si>
  <si>
    <t>पर्यटन प्रवर्द्धन (अनुसूची घ)</t>
  </si>
  <si>
    <t>सूचना तथा सञ्‍चार (अनुसूची ङ)</t>
  </si>
  <si>
    <t>जनस्वास्थ्य सम्बन्धी कार्यक्रम (अनुसूची च)</t>
  </si>
  <si>
    <t>आ.व.2074/075 को लागि विनियोजित वडा बजेटको खर्च गर्ने मापदण्ड</t>
  </si>
  <si>
    <t>खर्च शीर्षक</t>
  </si>
  <si>
    <t>बजेट</t>
  </si>
  <si>
    <t>खर्च गर्ने मापदण्ड</t>
  </si>
  <si>
    <t>चालु खर्चः</t>
  </si>
  <si>
    <t>सहयोगी कर्मचारी</t>
  </si>
  <si>
    <r>
      <t>वार्षिक 180000/- मा नबढ्ने गरी वडा कार्यालयबाट नियुक्त गरिने</t>
    </r>
    <r>
      <rPr>
        <b/>
        <sz val="11"/>
        <color theme="1"/>
        <rFont val="Kalimati"/>
        <charset val="1"/>
      </rPr>
      <t xml:space="preserve"> </t>
    </r>
    <r>
      <rPr>
        <sz val="9"/>
        <color theme="1"/>
        <rFont val="Kalimati"/>
        <charset val="1"/>
      </rPr>
      <t>1 वा 2 जना सहयोगी कर्मचारीको पारिश्रमिक भुक्तानी हुने।</t>
    </r>
  </si>
  <si>
    <t>पानी, बिजुली, टेलिफोन, पत्रपत्रिका</t>
  </si>
  <si>
    <t>वडा कार्यालयमा जडान भएको नगरपालिकाको नामको खानेपानी, टेलिफोन र बिजुलीको सम्बन्धित कार्यालयमा भुक्तानी गरेको बिल वा घरधनीको नाममा जडान भएको खानेपानी, टेलिफोन र बिजुलीको  सम्झौता अनुसारको रकम भुक्तानी हुने।</t>
  </si>
  <si>
    <r>
      <t xml:space="preserve">वडा कार्यालयमा आउने विभिन्‍न पत्रपत्रिकाहरुको बढीमा एक प्रतिको वार्षिक ग्राहक शुल्क, जनचेतनामूलक वा कार्यालय प्रयोजनको लागि कुनै सूचना प्रकाशन गर्नुपर्ने भए त्यसको रकम।यो रकमबाट </t>
    </r>
    <r>
      <rPr>
        <b/>
        <sz val="9"/>
        <color theme="1"/>
        <rFont val="Kalimati"/>
        <charset val="1"/>
      </rPr>
      <t>कुनै पनि शुभकामना/ बधाइ सन्देशहरु प्रकाशन/ प्रशारण गर्न नपाइने।</t>
    </r>
  </si>
  <si>
    <t>अतिथि सत्कार / स्वागत</t>
  </si>
  <si>
    <t>वडा समितिको बैठक हुँदा बैठकमा लाग्ने चिया खाजाको खर्च</t>
  </si>
  <si>
    <t>वडा भेला, वडाको विकास निर्माणसँग सम्बन्धित छलफल तथा भेलाहरुमा भएको सामान्य चिया खाजा खर्च</t>
  </si>
  <si>
    <t>वडा कार्यालयमा विशेष अतिथिहरु आउँदा खर्च भएको चिया खाजाको खर्च</t>
  </si>
  <si>
    <t>वडा समितिको मासिक बढीमा 3 वटासम्म बैठक बसेकोमा प्रति बैठक रु.1,000/- को दरले भुक्तानी हुने</t>
  </si>
  <si>
    <t xml:space="preserve">कार्यालय सामान (मसलन्द) </t>
  </si>
  <si>
    <t>कार्यालयमा दैनिक आवश्‍यक कागज, कलम, मसी, फोटोकपी पेपर, पञ्‍चिङ मेशिन, स्टेपलर, क्यालकुलेटर आदि तथा विभिन्‍न कागजातको फोटोकपी गर्दा लाग्ने खर्च, हुलाक खर्च, बैंक दस्तुर आदि तथा कार्यालयमा आवश्यक पर्ने अन्य सानातिना सामानहरु खरिद गरेको रकम।</t>
  </si>
  <si>
    <t>फूटकर खर्च</t>
  </si>
  <si>
    <t>माथि उल्लेख भए बाहेक अन्य कुनै आकस्मिक वा अति आवश्यकीय काम गर्नुपरेमा वडा समितिको निर्णय बमोजिम खर्च गर्न सकिने।</t>
  </si>
  <si>
    <t>पूँजीगत खर्चः</t>
  </si>
  <si>
    <t>लक्षित वर्गको खर्च</t>
  </si>
  <si>
    <t>साविकको स्थानीय निकाय स्रोत परिचालन तथा व्यवस्थापन निर्देशिका, २०६९ मा तोकिएकै मापदण्ड तथा आधारमा महिला लक्षित वर्गको कार्यक्रमको लागि 10 प्रतिशत, बालबालिका तथा अन्य लक्षित वर्गको लागि 15/15 प्रतिशत रकम विनियोजन गर्नुपर्ने। वडा समितिको बैठकबाट घटीमा 75 प्रतिशत रकम पहिलो तथा दोश्रो चौमासिकमा र 25 प्रतिशत रकम तेश्रो चौमासिकमा खर्च गर्नेगरी रकम सहितको कार्यक्रम नै स्वीकृत गरेर खर्च गर्नुपर्ने।</t>
  </si>
  <si>
    <t>अन्य पूँजीगत बजेट</t>
  </si>
  <si>
    <r>
      <t>लक्षित वर्गको बजेट विनियोजन गरी बाँकी रहेको रकमबाट बढीमा</t>
    </r>
    <r>
      <rPr>
        <b/>
        <sz val="12"/>
        <color theme="1"/>
        <rFont val="Kalimati"/>
        <charset val="1"/>
      </rPr>
      <t xml:space="preserve"> </t>
    </r>
    <r>
      <rPr>
        <sz val="10"/>
        <color theme="1"/>
        <rFont val="Kalimati"/>
        <charset val="1"/>
      </rPr>
      <t>10 प्रतिशत</t>
    </r>
    <r>
      <rPr>
        <b/>
        <sz val="12"/>
        <color theme="1"/>
        <rFont val="Kalimati"/>
        <charset val="1"/>
      </rPr>
      <t xml:space="preserve"> </t>
    </r>
    <r>
      <rPr>
        <sz val="9"/>
        <color theme="1"/>
        <rFont val="Kalimati"/>
        <charset val="1"/>
      </rPr>
      <t xml:space="preserve">रकम तत्काल नगरी नहुने आकस्मिक कार्यको लागि र बाँकी रकमबाट सडक, ढल, निर्माण तथा मर्मत सम्भार, वडास्तरीय  स्वास्थ्य, शिक्षा, खेलकूद, सरसफाइ तथा सडक बत्ति व्यवस्थापनको लागि वडा समितिको निर्णयले मार्ग मसान्तभित्र नै एकमुष्ट कार्यक्रम स्वीकृत गरी सोही अनुसार मात्र कार्यक्रम सञ्‍चालन गर्नुपर्ने। पूर्व स्वीकृत कार्यक्रममा केही हेरफेर नगरी नहुने अवस्था भएमा वडा समितिको निर्णयको आधारमा कार्यपालिकाबाट निर्णय गरेर मात्र गर्न सकिनेछ।  </t>
    </r>
  </si>
  <si>
    <t>नोटः</t>
  </si>
  <si>
    <t>खर्च गर्दा सार्वजनिक खरिद ऐन तथा नियमावलीको प्रकृया पुरा गरेर मात्र गर्न सकिने।</t>
  </si>
  <si>
    <t>खर्चको भुक्तानी माग गर्नेको निवेदनमा सम्बन्धित वडाध्यक्षको सिफारिस सहित अन्य आवश्यक कागजातहरु (आवश्यकता अनुसार बिल भरपाई, मूल्यांकन, निर्णय, प्रतिवेदन आदि) कार्यपालिकाको कार्यालयमा पठाएपछि कार्यपालिकाको कार्यालयबाट नियमानुसार भुक्तानी हुने।</t>
  </si>
  <si>
    <t>प्रचलित ऐन नियम प्रतिकूल हुनेगरी अनुदानको रुपमा आर्थिक सहयोग गर्न नपाइने।</t>
  </si>
  <si>
    <t>स्वीकृत बजेट सीमा नाघेर खर्च गर्न नहुने।</t>
  </si>
  <si>
    <t>नगरपालिकाको स्वीकृत बजेट अनुमान अनुसार आम्दानी हुन नसकेमा उक्त बजेट रकममा पुनरावलोकन हुन सक्ने।</t>
  </si>
  <si>
    <t>आ.व.2074/075 को पदाधिकारी पारिश्रमिक तथा सुविधा र बैठक भत्ताको विवरण</t>
  </si>
  <si>
    <t>पारिश्रमिक तथा सञ्‍चार सुविधाः</t>
  </si>
  <si>
    <t>पदाधिकारी/ समिति</t>
  </si>
  <si>
    <t>संख्‍या</t>
  </si>
  <si>
    <t>मासिक सुविधा</t>
  </si>
  <si>
    <t>वार्षिक जम्मा</t>
  </si>
  <si>
    <t>पारिश्रमिक</t>
  </si>
  <si>
    <t>सञ्‍चार सुविधा</t>
  </si>
  <si>
    <t>महिना</t>
  </si>
  <si>
    <t>प्रमुख</t>
  </si>
  <si>
    <t>बिल अनुसार</t>
  </si>
  <si>
    <t>कार्यालयको मोबाइल</t>
  </si>
  <si>
    <t>उपप्रमुख</t>
  </si>
  <si>
    <t>कार्यपालिका सदस्यहरु</t>
  </si>
  <si>
    <t>-</t>
  </si>
  <si>
    <t>वडा सदस्यहरु</t>
  </si>
  <si>
    <t>बैठक भत्ताः</t>
  </si>
  <si>
    <t>कार्यपालिकाको बैठक</t>
  </si>
  <si>
    <t>महिनामा 4 पटक</t>
  </si>
  <si>
    <t>नगर सभा</t>
  </si>
  <si>
    <t>वर्षमा 2 पटक 4/4 दिन</t>
  </si>
  <si>
    <t>वडा समिति</t>
  </si>
  <si>
    <t>वडाको बजेटबाट</t>
  </si>
  <si>
    <t>अन्य समिति/ उपसमितिहरु</t>
  </si>
  <si>
    <t>15 समिति, 7 सदस्य 12 पटक</t>
  </si>
  <si>
    <t>नगर सभामा यातायात खर्च</t>
  </si>
  <si>
    <t>इन्धन सुविधाः</t>
  </si>
  <si>
    <t>गाडी सुविधा र इन्धन बिल अनुसार</t>
  </si>
  <si>
    <t>वडाध्यक्ष</t>
  </si>
  <si>
    <t>मासिक 10 लिटर पेट्रोल</t>
  </si>
  <si>
    <t>वडाको फूटकर बजेटबाट</t>
  </si>
  <si>
    <t>कार्यपालिका सदस्य</t>
  </si>
  <si>
    <t xml:space="preserve">भ्रमण खर्चः </t>
  </si>
  <si>
    <t>प्रचलित भ्रमण खर्च नियमावली अनुसार</t>
  </si>
  <si>
    <t>प्रथम तहको</t>
  </si>
  <si>
    <t>स्वदेश तथा विदेश दुवैको</t>
  </si>
  <si>
    <t>द्वितीय तहको</t>
  </si>
  <si>
    <t>वडा सदस्य</t>
  </si>
  <si>
    <r>
      <t xml:space="preserve">वातावरण सम्बन्धी कार्यक्रम </t>
    </r>
    <r>
      <rPr>
        <sz val="8"/>
        <color theme="1"/>
        <rFont val="Kalimati"/>
        <charset val="1"/>
      </rPr>
      <t>(अनुसूची छ)</t>
    </r>
  </si>
  <si>
    <t>कार्यक्रम विवरण</t>
  </si>
  <si>
    <t>खर्च शिर्षक ‌न</t>
  </si>
  <si>
    <t>खर्च शिर्षक</t>
  </si>
  <si>
    <t>इकाइ</t>
  </si>
  <si>
    <t>वार्षिक लक्ष्य</t>
  </si>
  <si>
    <t>वजेट</t>
  </si>
  <si>
    <t>पशु स्वास्थ्य सेवा</t>
  </si>
  <si>
    <t>उपचार सेवा कार्यक्रम</t>
  </si>
  <si>
    <t>औषधि खरीद</t>
  </si>
  <si>
    <t>संख्या</t>
  </si>
  <si>
    <t>इपिडेमिक तथा आकस्मीक रोग नियन्त्रण</t>
  </si>
  <si>
    <t>पशु प्रसार सेवा</t>
  </si>
  <si>
    <t>अन्य कार्यक्रमहरु</t>
  </si>
  <si>
    <t>५०प्रतिशत साझेदारीमा ब्यवसायिक फार्म लक्षित कार्यक्रम</t>
  </si>
  <si>
    <t>गोठ तथा भकारी सुधार कम्तीमा ५ वटा गाइ वा २ वटा भैसी पालक कृषकका लागि</t>
  </si>
  <si>
    <t>वाख्रा खोर सुधार अनुदान कार्यक्रम कम्तीमा २५ वटा माउ वाख्रा पालक कृषकका लागि</t>
  </si>
  <si>
    <t>भकारो खोर सुधार अनुदान कार्यक्रम</t>
  </si>
  <si>
    <t>साझेदारीमा च्याफक्टर वितरण</t>
  </si>
  <si>
    <t>एकल महिला वंगुर पालन फलोअप कार्यक्रम</t>
  </si>
  <si>
    <t>ब्याडको वोका वितरण ढुवानी सहित</t>
  </si>
  <si>
    <t>ब्याडको विर वितरण ढुवानी सहित</t>
  </si>
  <si>
    <t>सेवा केन्द्र तालिम</t>
  </si>
  <si>
    <t>पशुसेवा तालिम तथा प्रसार</t>
  </si>
  <si>
    <t xml:space="preserve"> सम्वन्धित कर्मचारीहरुकालागि</t>
  </si>
  <si>
    <t>कर्मचारी तालिम</t>
  </si>
  <si>
    <t>पटक</t>
  </si>
  <si>
    <t>कृषक/ब्यबसायिक/ उधमी स्तर तालिम</t>
  </si>
  <si>
    <t>२ पशुन्छि वजार प्रर्वद्धन कार्यक्रम   ३२७१०६</t>
  </si>
  <si>
    <t>खर्च शिर्षक न</t>
  </si>
  <si>
    <t>५० प्रतिशत साझेदारीमा मासूपसल सुधार कार्यक्रम</t>
  </si>
  <si>
    <t>५० प्रतिशत साझेदारीमा डेरी सुधार कार्यक्रम</t>
  </si>
  <si>
    <t>मिट प्रसेसिङ प्लान्ट सुधार फलवअप</t>
  </si>
  <si>
    <t>३ पशु आहार सेवा  फोरेज मिसन कार्यक्रम ३२७१०५</t>
  </si>
  <si>
    <t>हिउदे घाँस जै वषिम भेच आदी विउ वितरण प्याकिङ तथा ढुवानी समेत</t>
  </si>
  <si>
    <t>के जि</t>
  </si>
  <si>
    <t>वर्षेघाँस टियोसेन्टी को विउ वितरण प्याकिङ तथा ढुवानी समेत</t>
  </si>
  <si>
    <t>वहुवर्षे घाँसको विरुवा कटिङ  स्याप्लिग आदि प्याकिङ तथा ढुवानी समेत</t>
  </si>
  <si>
    <t>४ वंगुर कुखुरा सहकारी फलिअप कार्यक्रम ३२७१२३</t>
  </si>
  <si>
    <t>वायोग्यास प्लान्ट निर्माण ७० प्रतिशत अनुदान</t>
  </si>
  <si>
    <t>दाना वनाउने मेसिन ग्राइन्डर खरीद तथा जडान ७०प्रतिशत अनुदान</t>
  </si>
  <si>
    <t>वंगुर खोर सुधार निर्माण  ७०प्रतिशत अनुदान</t>
  </si>
  <si>
    <t>वंगुरको पाठापाठी खरीद अनुदान</t>
  </si>
  <si>
    <t>वंगुरको लागी दाना खरीद ब्यबस्थापन</t>
  </si>
  <si>
    <t>उपचार सेवा आन्तरीक तथा वाह्य परजिवि नियन्त्रण खोप सेवा र अन्य</t>
  </si>
  <si>
    <t>५ पशु स्वास्थ्य नियमन कार्यक्रम   ३२०७१०३</t>
  </si>
  <si>
    <t>डेरी मासु पसल बधशाला वधस्थल तथा भेटेरीनरी औषधि पसल अनुगमन</t>
  </si>
  <si>
    <t>आकस्मीक खोप कार्यक्रम</t>
  </si>
  <si>
    <t>६ पशु विकास सेवा कार्यक्रम ३२७१०३</t>
  </si>
  <si>
    <t xml:space="preserve">१ पिग एन्ड पोर्क मिसन कार्यक्रम नया तथा फलोअप समेत </t>
  </si>
  <si>
    <t>पिगलेट प्रोड्युसर वंगुर फार्म सुद्रृढिकरण अनुदान</t>
  </si>
  <si>
    <t>पिग मिसन अन्तर्गतका फार्महरुलाइ औषधि उपचार परजिवि नियन्त्रण तथा भ्यक्सीन सेवा</t>
  </si>
  <si>
    <t>६.२ युवा लक्षित ब्यबसायिक गाइ भैसी अनुदान कार्यक्रम</t>
  </si>
  <si>
    <t>युवा लक्षित ब्यबसायिक गाइ भैसी अनुदान कार्यक्रम</t>
  </si>
  <si>
    <t>६.३ युवा लक्षित ब्यबसायिक वाख्रापालन अनुदान कार्यक्रम</t>
  </si>
  <si>
    <t>६.४ मासुकोलागि पाडापालन फलोअप कार्यक्रम</t>
  </si>
  <si>
    <t xml:space="preserve"> मासुकोलागि पाडापालन फलोअप कार्यक्रम</t>
  </si>
  <si>
    <t>६.५ कृतिम गभाधारण मिसन कार्यक्रम</t>
  </si>
  <si>
    <t xml:space="preserve">२००० कृ. ग. कार्यक्रम संचालन गर्न आवश्यक लजिस्टिक सपोर्ट तरल, नाइट्रोजन, सिथ, ग्लोभ, एप्रोन, कृ. ग. ब्याग, रेनकोट अन्य सामाग्रि खरीद र ब्यवस्थान कार्यकालागि। </t>
  </si>
  <si>
    <t>s|=;+=</t>
  </si>
  <si>
    <t>sfo{qmd s[ofsnfk</t>
  </si>
  <si>
    <t>OsfO</t>
  </si>
  <si>
    <t>aflif{s nIo</t>
  </si>
  <si>
    <t>k|ydrf}dfl;s</t>
  </si>
  <si>
    <t>bf];|f] rf}dfl;s</t>
  </si>
  <si>
    <t>t];|f] rf}dfl;s</t>
  </si>
  <si>
    <t>s</t>
  </si>
  <si>
    <t>rfn' vr{ cGt{utsf</t>
  </si>
  <si>
    <t>kl/df0f</t>
  </si>
  <si>
    <t>ah]6</t>
  </si>
  <si>
    <t>s[lif k|;f/ sfo{qmd</t>
  </si>
  <si>
    <t>!=!</t>
  </si>
  <si>
    <t>Rofp v]lt pTkfbg k|ljwL ;DaGwL tflnd</t>
  </si>
  <si>
    <t>k6s</t>
  </si>
  <si>
    <t>)</t>
  </si>
  <si>
    <t>%)</t>
  </si>
  <si>
    <t>!=@</t>
  </si>
  <si>
    <t>%)Ü cg'bfgdf Knfli6s 6g]n ljt/0f sfo{qmd</t>
  </si>
  <si>
    <t>;+Vof</t>
  </si>
  <si>
    <t>@%</t>
  </si>
  <si>
    <t>!$</t>
  </si>
  <si>
    <t>&amp;)</t>
  </si>
  <si>
    <t>%%</t>
  </si>
  <si>
    <t>!=#</t>
  </si>
  <si>
    <t xml:space="preserve">yf]kf l;+rfO{ sfo{qmd -&amp;%Ü+ cg'bfg_ </t>
  </si>
  <si>
    <t>@)</t>
  </si>
  <si>
    <t>#)</t>
  </si>
  <si>
    <t>!=$</t>
  </si>
  <si>
    <t>s/];f kf]v/L sfo{qmd</t>
  </si>
  <si>
    <t>!=%</t>
  </si>
  <si>
    <t>s[lif d]nf kb{zgL pkdxfgu/ kflnsf :t/Lo sfo{qmd</t>
  </si>
  <si>
    <t>!))</t>
  </si>
  <si>
    <t>!=^</t>
  </si>
  <si>
    <t>! 3/ !sfutLpTkfbg sfo{qmd</t>
  </si>
  <si>
    <t>$))</t>
  </si>
  <si>
    <t>!=&amp;</t>
  </si>
  <si>
    <t>3'DtL :ynut tflnd</t>
  </si>
  <si>
    <t>^)</t>
  </si>
  <si>
    <t>!=*</t>
  </si>
  <si>
    <t>sf}zL v]tLsfo{qmd</t>
  </si>
  <si>
    <t>#))</t>
  </si>
  <si>
    <t>!@)</t>
  </si>
  <si>
    <t>!=(</t>
  </si>
  <si>
    <t>/fli6«o wfg lbjz sfo{qmd</t>
  </si>
  <si>
    <t>!=!)</t>
  </si>
  <si>
    <t>pkdxfgu/ kflnsf :tl/o 8s'd]G6\|L tof/L</t>
  </si>
  <si>
    <t>aif{ e/L</t>
  </si>
  <si>
    <t>!=!!</t>
  </si>
  <si>
    <t xml:space="preserve">s[ifs e|d0f </t>
  </si>
  <si>
    <t>!=!@</t>
  </si>
  <si>
    <t>%)Ü cg'bfgdf :k]o/ ljt/0f</t>
  </si>
  <si>
    <t>!%</t>
  </si>
  <si>
    <t>!=!#</t>
  </si>
  <si>
    <t>ldgL ls6 ljt/0f sfo{qmd</t>
  </si>
  <si>
    <t>$)</t>
  </si>
  <si>
    <t>!=!$</t>
  </si>
  <si>
    <t>%)Ü cg'bfgdf Rofp ljt/0f sfo{qmd</t>
  </si>
  <si>
    <t>@))</t>
  </si>
  <si>
    <t>!=!%</t>
  </si>
  <si>
    <t>%)Ü cg'bfgdf ds}sf] ljt/0f sfo{qmd</t>
  </si>
  <si>
    <t>d]=6=</t>
  </si>
  <si>
    <t>)=%</t>
  </si>
  <si>
    <t>!*</t>
  </si>
  <si>
    <t>!=!^</t>
  </si>
  <si>
    <t>&amp;%Ü wfgsf] ljp ljt/0f</t>
  </si>
  <si>
    <t>d]=6</t>
  </si>
  <si>
    <t>@$</t>
  </si>
  <si>
    <t>!=!&amp;</t>
  </si>
  <si>
    <t>sfo{qmd ;fdfg 9'jfgL</t>
  </si>
  <si>
    <t>jif{ el/</t>
  </si>
  <si>
    <t>!%)</t>
  </si>
  <si>
    <t>!=!*</t>
  </si>
  <si>
    <t>e|d0f vr{</t>
  </si>
  <si>
    <t>!)!=%</t>
  </si>
  <si>
    <t>!=!(</t>
  </si>
  <si>
    <t>OGwgvr{</t>
  </si>
  <si>
    <t>ln6/</t>
  </si>
  <si>
    <t>@)))</t>
  </si>
  <si>
    <t>(()</t>
  </si>
  <si>
    <t>((</t>
  </si>
  <si>
    <t>!=@)</t>
  </si>
  <si>
    <t>sfof{no Joj:yfkg -rfn' tyf kF'hLut vr{_</t>
  </si>
  <si>
    <t>!=@!</t>
  </si>
  <si>
    <t>sfo{qmd cg'udg ty fd'NofÍg</t>
  </si>
  <si>
    <t>*%</t>
  </si>
  <si>
    <t>!=@@</t>
  </si>
  <si>
    <t>;jf/L ;fwg vl/b -kF'hLut_</t>
  </si>
  <si>
    <t>@%)</t>
  </si>
  <si>
    <t>!.@#</t>
  </si>
  <si>
    <t>;fd'bflos k'ik v]tL k|a{bg</t>
  </si>
  <si>
    <t>$$)</t>
  </si>
  <si>
    <t>!=@$</t>
  </si>
  <si>
    <t>s[lif sfo{qmd cled'vLs/0f</t>
  </si>
  <si>
    <t>!=@%</t>
  </si>
  <si>
    <t>ljkGg u/La dlxnf s[ifsx?nfO{ Ifdtf ljsf; sfo{qmd -Aoj;flos s[lif ;DaGwL tflnd @) j6f ;d'xdf_</t>
  </si>
  <si>
    <t>ah]6 pklzif{s g+=M#!@!@)</t>
  </si>
  <si>
    <t>cf=j=@)&amp;$÷)&amp;% sf] aflif{s ;xsf/L v]tL tyf ;fgf l;+rfO{ sfo{qmd ?=-xhf/df_</t>
  </si>
  <si>
    <t>v</t>
  </si>
  <si>
    <t>;fgf l;+rfO{ cfof]hgf</t>
  </si>
  <si>
    <t xml:space="preserve">s'nf] lgdf{0f tyf dd{t </t>
  </si>
  <si>
    <t>@*^</t>
  </si>
  <si>
    <t>!$#</t>
  </si>
  <si>
    <t>Knfli6s kf]v/L lgdf{0f</t>
  </si>
  <si>
    <t>!@*</t>
  </si>
  <si>
    <t>(^</t>
  </si>
  <si>
    <t>cf=j=@)&amp;$÷)&amp;% sf] aflif{s cfn' t/sf/L tyf d;nf afnL sfo{qmd</t>
  </si>
  <si>
    <t>vr{ lz=g+=</t>
  </si>
  <si>
    <t>k|yd rf}dfl;s</t>
  </si>
  <si>
    <t>u</t>
  </si>
  <si>
    <t>cfn' t/sf/L tyf d;nfaf/L sfo{qmd</t>
  </si>
  <si>
    <t>cfn' !, t/sf/L !, d;nf !, u/L # j6f # lbg] tflnd ;+rfng</t>
  </si>
  <si>
    <t xml:space="preserve">%)Ü cg'bfgdf uf]ne]8f ljp ljt/0f </t>
  </si>
  <si>
    <t>s]hL</t>
  </si>
  <si>
    <t>)=$</t>
  </si>
  <si>
    <t>)$</t>
  </si>
  <si>
    <t>@*</t>
  </si>
  <si>
    <t>ah]6 pklzif{s g+=M#!@!!*</t>
  </si>
  <si>
    <t>cf=j=@)&amp;$÷)&amp;% sf] aflif{s ljz]if s[lif pTkfbg k|fª\uf/Ls dn sfo{qmd</t>
  </si>
  <si>
    <t>s[lif pTkfbg k|fª\uf/Ls dn tflnd</t>
  </si>
  <si>
    <t>u8\of}nf dn pTkfbg tflnd</t>
  </si>
  <si>
    <t>@@=%</t>
  </si>
  <si>
    <t>df6f] kl/If0f tflnd @)) ;]6</t>
  </si>
  <si>
    <t>!$=%</t>
  </si>
  <si>
    <t>k|fª\ufl/s dn agfpg] tflnd sfo{qmd</t>
  </si>
  <si>
    <t>ah]6 pklzif{s g+=M#!@!!(</t>
  </si>
  <si>
    <t>cf=j=@)&amp;$÷)&amp;% sf] aflif{s s[lif ahf/ k|j{4g sfo{qmd</t>
  </si>
  <si>
    <t>ª</t>
  </si>
  <si>
    <t>s[lif ahf/ k|j{4g sfo{qmd</t>
  </si>
  <si>
    <t>s[lif pkh ;+sng s]Gb| k''jf{wf/ lgdf{0f ;xof]u w/fg !#</t>
  </si>
  <si>
    <t>^))</t>
  </si>
  <si>
    <t>ah]6 pklzif{s g+=M#!@!^#</t>
  </si>
  <si>
    <t>cf=j=@)&amp;$÷)&amp;% sf] aflif{s k|wfgdGqL s[li fcfw'lgsLs/0f kl/of]hgf sfo{qmd</t>
  </si>
  <si>
    <t>r</t>
  </si>
  <si>
    <t>k|wfgdGqL s[lif cfw'lgsLs/0f kl/of]hgf sfo{qmd</t>
  </si>
  <si>
    <t>t/sf/L ks]6 If]qdf Knfli6s 6g]n kmnfd] 6«i6 ;xLt lgdf{0f *)Ü cg'bfg</t>
  </si>
  <si>
    <t>ks]6 If]q :tl/o df6f] lzlj/ ;+rfng</t>
  </si>
  <si>
    <t>t/sf/L ks]6 If]qnfO{ &amp;%Ü cg'bfgdf Knfli6s qm]6 ljt/0f</t>
  </si>
  <si>
    <t>&amp;%Ü cg'bfgdf %) yfgdf}/L 3f/ ljt/0f</t>
  </si>
  <si>
    <t>cuf{lgs v]lt ljifos # lbg] tflnd</t>
  </si>
  <si>
    <t>k6]s If]qnfO{ %)Ü cg'bfgdf Rofp v]tL lj:tf/ ut jif{sf] nfO{ @ gofF @</t>
  </si>
  <si>
    <t>&amp;()</t>
  </si>
  <si>
    <t>ah]6 pklzif{s g+=M#!@)!@</t>
  </si>
  <si>
    <t>cf=j=@)&amp;$÷)&amp;% sf] aflif{s ! uf=lj=;  ! k|fljws sfo{qmd</t>
  </si>
  <si>
    <t>! uf=lj=;= ! sfo{qmd</t>
  </si>
  <si>
    <t>Ps uf=lj=; Ps k|fljws s/f/ tnaeQf, kf]zfs sfo{qmd</t>
  </si>
  <si>
    <t>hgf</t>
  </si>
  <si>
    <t>#@)</t>
  </si>
  <si>
    <t>@@)</t>
  </si>
  <si>
    <t>बजेटको उपलब्धताको आधारमा खर्च हुने गरी स्वीकृत कृषि विकास कार्यक्रमको विवरण</t>
  </si>
  <si>
    <t>बजेटको उपलब्धताको आधारमा खर्च हुने गरी स्वीकृत पशुपंक्षी विकास कार्यक्रमको विवरण</t>
  </si>
  <si>
    <t>बाल दिवस लगायतको कार्यक्रम</t>
  </si>
  <si>
    <t>बालबालिकाको टेलिभिजन कार्यक्रम</t>
  </si>
  <si>
    <t>ô ;+rf/ ;'ljwf</t>
  </si>
  <si>
    <t>l;= g+=</t>
  </si>
  <si>
    <r>
      <t>cf=j=074</t>
    </r>
    <r>
      <rPr>
        <b/>
        <sz val="10"/>
        <color theme="1"/>
        <rFont val="Times New Roman"/>
        <family val="1"/>
      </rPr>
      <t>/</t>
    </r>
    <r>
      <rPr>
        <b/>
        <sz val="10"/>
        <color theme="1"/>
        <rFont val="PCS NEPALI"/>
        <family val="5"/>
      </rPr>
      <t>75 sf] k|:tfj</t>
    </r>
  </si>
  <si>
    <r>
      <t>#/fo;L</t>
    </r>
    <r>
      <rPr>
        <sz val="10"/>
        <color theme="1"/>
        <rFont val="Times New Roman"/>
        <family val="1"/>
      </rPr>
      <t xml:space="preserve">/ </t>
    </r>
    <r>
      <rPr>
        <sz val="10"/>
        <color theme="1"/>
        <rFont val="PCS NEPALI"/>
        <family val="5"/>
      </rPr>
      <t>;+:yfut</t>
    </r>
    <r>
      <rPr>
        <sz val="10"/>
        <color theme="1"/>
        <rFont val="Times New Roman"/>
        <family val="1"/>
      </rPr>
      <t xml:space="preserve">/ </t>
    </r>
    <r>
      <rPr>
        <sz val="10"/>
        <color theme="1"/>
        <rFont val="PCS NEPALI"/>
        <family val="5"/>
      </rPr>
      <t>c:ktfnhGo &amp;f]; kmf]xf]/d}nf lj;h{g tyf Joj:yfkg sfo{qmd</t>
    </r>
  </si>
  <si>
    <r>
      <t>gu/kflnsfsf] clwsf/If]q leqsf vf]nfgfnfx?sf   gbLhGo kbfy{sf] pTvggsf nflu  ul/g] k|f/lDes jftfj/)f k/LIf)f -</t>
    </r>
    <r>
      <rPr>
        <sz val="10"/>
        <color theme="1"/>
        <rFont val="Cambria"/>
        <family val="1"/>
        <scheme val="major"/>
      </rPr>
      <t>IEE</t>
    </r>
    <r>
      <rPr>
        <sz val="10"/>
        <color theme="1"/>
        <rFont val="PCS NEPALI"/>
        <family val="5"/>
      </rPr>
      <t>_ sfo{qmd</t>
    </r>
  </si>
  <si>
    <r>
      <t xml:space="preserve">hnjfo" kl/jt{g cg's'ng- </t>
    </r>
    <r>
      <rPr>
        <sz val="10"/>
        <color theme="1"/>
        <rFont val="Times New Roman"/>
        <family val="1"/>
      </rPr>
      <t>Climate Change Adaptation</t>
    </r>
    <r>
      <rPr>
        <sz val="10"/>
        <color theme="1"/>
        <rFont val="PCS NEPALI"/>
        <family val="5"/>
      </rPr>
      <t>_ sfo{qmd ;`rfng</t>
    </r>
  </si>
  <si>
    <r>
      <t xml:space="preserve">gu/:t/Lo ljkb\ k"j{ tof/L tyf k|ltsfo{ of]hgf cBfjlws </t>
    </r>
    <r>
      <rPr>
        <sz val="10"/>
        <color theme="1"/>
        <rFont val="Times New Roman"/>
        <family val="1"/>
      </rPr>
      <t>/</t>
    </r>
    <r>
      <rPr>
        <sz val="10"/>
        <color theme="1"/>
        <rFont val="PCS NEPALI"/>
        <family val="5"/>
      </rPr>
      <t xml:space="preserve"> lgdf{)f</t>
    </r>
  </si>
  <si>
    <t>क)</t>
  </si>
  <si>
    <t>ख)</t>
  </si>
  <si>
    <t>ग)</t>
  </si>
  <si>
    <t>cf=j= 2074.075 sf] jftfj/)f, jg tyf ljkb\ Joj:yfkg tkm{ :jLs[t ah]^ tyf sfo{qmd</t>
  </si>
  <si>
    <t>१) कला साहित्य संस्कृति सम्बन्धी कार्यक्रम</t>
  </si>
  <si>
    <t>कला साहित्य संस्कृति सम्बन्धि कार्यक्रम (अनुसूची ख)</t>
  </si>
  <si>
    <t xml:space="preserve">सत्यशाहि स्कूल, भालढुङ्गा मा बि, ल्यावोरेटरी र सहिद स्मृति स्कूलमा बास्केटबल कोर्ट भलिबल कोर्ट निर्माण (चारवटा विद्यालयहरुमा बास्केटबल/भलिबल कोर्ट निर्माण) </t>
  </si>
  <si>
    <t>ljzfndfu{ -Zofdrf}sb]lv blIf)f gf}nf]ky;Dd_ ;*s lgdf{)f</t>
  </si>
  <si>
    <t>ljzfndfu{ -gf}nf]kyb]lv blIf)f ljzfnrf}s;Dd_ ;*s lgdf{)f</t>
  </si>
  <si>
    <t>ljQLo ;dfgLs/)f</t>
  </si>
  <si>
    <t>इन्टरनेट नविकरण शुल्क</t>
  </si>
  <si>
    <t>पत्रांगवारी खेलमैदान निर्माण धरान 4</t>
  </si>
  <si>
    <t>भवन मर्मत सुधार तथा फर्निसिङ्ग कार्य</t>
  </si>
  <si>
    <t>पशुपंछी विकास कार्यक्रमहरु ३२७८०१निपेक्षित तर्फको कार्यक्रम रु १००० मा</t>
  </si>
  <si>
    <t>cf=j=@)&amp;$÷)&amp;% sf] aflif{s s[lif k|;f/ sfo{qmd</t>
  </si>
  <si>
    <t xml:space="preserve">सवारी साधन </t>
  </si>
  <si>
    <t>चालु आर्थिक वर्ष 2074/075 को वडागत बजेट विवरण</t>
  </si>
  <si>
    <t>वडा</t>
  </si>
  <si>
    <t>चालु खर्चको बजेट</t>
  </si>
  <si>
    <t>पूँजीगत खर्चको बजेट</t>
  </si>
  <si>
    <t>सहयोगी कर्मचारी पारिश्रमिक</t>
  </si>
  <si>
    <t>वडा बैठक भत्ता</t>
  </si>
  <si>
    <t>मसलन्द</t>
  </si>
  <si>
    <t>फुटकर खर्च</t>
  </si>
  <si>
    <t>पानी, विजुली, टेलिफोन, पत्रपत्रिका</t>
  </si>
  <si>
    <t>अतिथि सत्कार</t>
  </si>
  <si>
    <t>पूँजीगत खर्चमध्ये लक्षित वर्गको कार्यक्रम (40%)</t>
  </si>
  <si>
    <t>जम्मा रकम</t>
  </si>
  <si>
    <t>बालबालिका लक्षित (15%)</t>
  </si>
  <si>
    <t>अन्य लक्षित (15%)</t>
  </si>
  <si>
    <t>महिला लक्षित (10%)</t>
  </si>
  <si>
    <t>अन्य सार्वजनिक निर्माण खर्च (60%)</t>
  </si>
  <si>
    <t>वडाको कूल बजेट रकम</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</si>
</sst>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00439]0"/>
    <numFmt numFmtId="165" formatCode="[$-4000439]0.#"/>
  </numFmts>
  <fonts count="78" x14ac:knownFonts="1">
    <font>
      <sz val="11"/>
      <color theme="1"/>
      <name val="Calibri"/>
      <family val="2"/>
      <scheme val="minor"/>
    </font>
    <font>
      <sz val="11"/>
      <color theme="1"/>
      <name val="Urban_nep"/>
    </font>
    <font>
      <b/>
      <sz val="11"/>
      <color theme="1"/>
      <name val="Urban_nep"/>
    </font>
    <font>
      <sz val="8"/>
      <name val="Urban_nep"/>
    </font>
    <font>
      <b/>
      <sz val="8"/>
      <name val="Urban_nep"/>
    </font>
    <font>
      <sz val="8"/>
      <name val="Arial"/>
      <family val="2"/>
    </font>
    <font>
      <sz val="9"/>
      <color theme="1"/>
      <name val="Urban_nep"/>
    </font>
    <font>
      <b/>
      <sz val="9"/>
      <color theme="1"/>
      <name val="Urban_nep"/>
    </font>
    <font>
      <b/>
      <sz val="8"/>
      <color indexed="8"/>
      <name val="Urban_nep"/>
    </font>
    <font>
      <sz val="14"/>
      <name val="Urban_nep"/>
    </font>
    <font>
      <sz val="8"/>
      <color theme="1"/>
      <name val="Times New Roman"/>
      <family val="1"/>
    </font>
    <font>
      <b/>
      <sz val="10"/>
      <name val="Urban_nep"/>
    </font>
    <font>
      <sz val="11"/>
      <color theme="1"/>
      <name val="Calibri"/>
      <family val="2"/>
      <scheme val="minor"/>
    </font>
    <font>
      <sz val="8"/>
      <color indexed="8"/>
      <name val="Urban_nep"/>
    </font>
    <font>
      <sz val="12"/>
      <name val="Urban_nep"/>
    </font>
    <font>
      <sz val="10"/>
      <name val="Arial"/>
      <family val="2"/>
    </font>
    <font>
      <sz val="8"/>
      <color theme="1"/>
      <name val="Urban_nep"/>
    </font>
    <font>
      <b/>
      <sz val="8"/>
      <color theme="1"/>
      <name val="Urban_nep"/>
    </font>
    <font>
      <b/>
      <sz val="11"/>
      <color theme="1"/>
      <name val="Calibri"/>
      <family val="2"/>
      <scheme val="minor"/>
    </font>
    <font>
      <sz val="9"/>
      <color theme="1"/>
      <name val="Times New Roman"/>
      <family val="1"/>
    </font>
    <font>
      <b/>
      <sz val="10"/>
      <color theme="1"/>
      <name val="Urban_nep"/>
    </font>
    <font>
      <sz val="8"/>
      <color theme="1"/>
      <name val="Calibri"/>
      <family val="2"/>
      <scheme val="minor"/>
    </font>
    <font>
      <b/>
      <u/>
      <sz val="8"/>
      <color theme="1"/>
      <name val="Urban_nep"/>
    </font>
    <font>
      <sz val="9"/>
      <name val="Kalimati"/>
      <charset val="1"/>
    </font>
    <font>
      <sz val="10"/>
      <color theme="1"/>
      <name val="Calibri"/>
      <family val="2"/>
      <scheme val="minor"/>
    </font>
    <font>
      <sz val="10"/>
      <name val="Kalimati"/>
      <charset val="1"/>
    </font>
    <font>
      <sz val="11"/>
      <name val="Kalimati"/>
      <charset val="1"/>
    </font>
    <font>
      <sz val="9"/>
      <color theme="1"/>
      <name val="Kalimati"/>
      <charset val="1"/>
    </font>
    <font>
      <sz val="8"/>
      <name val="Kalimati"/>
      <charset val="1"/>
    </font>
    <font>
      <b/>
      <sz val="8"/>
      <name val="Kalimati"/>
      <charset val="1"/>
    </font>
    <font>
      <sz val="8"/>
      <color theme="1"/>
      <name val="Kalimati"/>
      <charset val="1"/>
    </font>
    <font>
      <b/>
      <sz val="8"/>
      <color theme="1"/>
      <name val="Kalimati"/>
      <charset val="1"/>
    </font>
    <font>
      <sz val="12"/>
      <name val="Kalimati"/>
      <charset val="1"/>
    </font>
    <font>
      <b/>
      <sz val="10"/>
      <name val="Kalimati"/>
      <charset val="1"/>
    </font>
    <font>
      <sz val="11"/>
      <color theme="1"/>
      <name val="Kalimati"/>
      <charset val="1"/>
    </font>
    <font>
      <b/>
      <sz val="9"/>
      <color theme="1"/>
      <name val="Kalimati"/>
      <charset val="1"/>
    </font>
    <font>
      <sz val="16"/>
      <color theme="1"/>
      <name val="Kalimati"/>
      <charset val="1"/>
    </font>
    <font>
      <sz val="10"/>
      <color theme="1"/>
      <name val="Kalimati"/>
      <charset val="1"/>
    </font>
    <font>
      <sz val="11"/>
      <color theme="1"/>
      <name val="Preeti"/>
    </font>
    <font>
      <sz val="8"/>
      <color indexed="8"/>
      <name val="Kalimati"/>
      <charset val="1"/>
    </font>
    <font>
      <b/>
      <sz val="9"/>
      <name val="Urban_nep"/>
    </font>
    <font>
      <b/>
      <sz val="10"/>
      <color theme="1"/>
      <name val="Kalimati"/>
      <charset val="1"/>
    </font>
    <font>
      <b/>
      <sz val="11"/>
      <color theme="1"/>
      <name val="Kalimati"/>
      <charset val="1"/>
    </font>
    <font>
      <sz val="8"/>
      <color rgb="FFFF0000"/>
      <name val="Kalimati"/>
      <charset val="1"/>
    </font>
    <font>
      <i/>
      <sz val="8"/>
      <name val="Kalimati"/>
      <charset val="1"/>
    </font>
    <font>
      <sz val="10"/>
      <color theme="1"/>
      <name val="Urban_nep"/>
    </font>
    <font>
      <sz val="10"/>
      <color theme="1"/>
      <name val="Preeti"/>
    </font>
    <font>
      <sz val="10"/>
      <color theme="1"/>
      <name val="Times New Roman"/>
      <family val="1"/>
    </font>
    <font>
      <sz val="8"/>
      <color theme="1"/>
      <name val="Preeti"/>
    </font>
    <font>
      <sz val="16"/>
      <name val="Urban_nep"/>
    </font>
    <font>
      <sz val="10"/>
      <color theme="1"/>
      <name val="Shangrila Numeric"/>
    </font>
    <font>
      <b/>
      <i/>
      <sz val="10"/>
      <name val="Kalimati"/>
      <charset val="1"/>
    </font>
    <font>
      <b/>
      <sz val="10"/>
      <color indexed="8"/>
      <name val="Kalimati"/>
      <charset val="1"/>
    </font>
    <font>
      <b/>
      <sz val="9"/>
      <name val="Calibri"/>
      <family val="2"/>
      <scheme val="minor"/>
    </font>
    <font>
      <b/>
      <sz val="12"/>
      <color theme="1"/>
      <name val="Kalimati"/>
      <charset val="1"/>
    </font>
    <font>
      <b/>
      <sz val="11"/>
      <color theme="1"/>
      <name val="Preeti"/>
    </font>
    <font>
      <sz val="9"/>
      <color theme="1"/>
      <name val="Calibri"/>
      <family val="2"/>
      <scheme val="minor"/>
    </font>
    <font>
      <sz val="11"/>
      <color theme="1"/>
      <name val="Times New Roman"/>
      <family val="1"/>
    </font>
    <font>
      <sz val="9"/>
      <color indexed="81"/>
      <name val="Tahoma"/>
      <family val="2"/>
    </font>
    <font>
      <b/>
      <sz val="9"/>
      <color indexed="81"/>
      <name val="Tahoma"/>
      <family val="2"/>
    </font>
    <font>
      <sz val="9"/>
      <color theme="1"/>
      <name val="Preeti"/>
    </font>
    <font>
      <sz val="18"/>
      <color theme="1"/>
      <name val="Times New Roman"/>
      <family val="1"/>
    </font>
    <font>
      <b/>
      <sz val="12"/>
      <color theme="1"/>
      <name val="PCS NEPALI"/>
      <family val="5"/>
    </font>
    <font>
      <sz val="12"/>
      <color theme="1"/>
      <name val="PCS NEPALI"/>
      <family val="5"/>
    </font>
    <font>
      <sz val="12"/>
      <color theme="1"/>
      <name val="Kalimati"/>
      <charset val="1"/>
    </font>
    <font>
      <sz val="16"/>
      <color theme="1"/>
      <name val="Preeti"/>
    </font>
    <font>
      <sz val="15"/>
      <color theme="1"/>
      <name val="Preeti"/>
    </font>
    <font>
      <sz val="12"/>
      <color theme="1"/>
      <name val="Preeti"/>
    </font>
    <font>
      <sz val="14"/>
      <color theme="1"/>
      <name val="Preeti"/>
    </font>
    <font>
      <b/>
      <sz val="10"/>
      <color theme="1"/>
      <name val="PCS NEPALI"/>
      <family val="5"/>
    </font>
    <font>
      <b/>
      <sz val="10"/>
      <color theme="1"/>
      <name val="Times New Roman"/>
      <family val="1"/>
    </font>
    <font>
      <sz val="10"/>
      <color theme="1"/>
      <name val="PCS NEPALI"/>
      <family val="5"/>
    </font>
    <font>
      <sz val="10"/>
      <color theme="1"/>
      <name val="Cambria"/>
      <family val="1"/>
      <scheme val="major"/>
    </font>
    <font>
      <sz val="12"/>
      <color theme="1"/>
      <name val="Calibri"/>
      <family val="2"/>
      <scheme val="minor"/>
    </font>
    <font>
      <sz val="12"/>
      <color theme="1"/>
      <name val="Urban_nep"/>
    </font>
    <font>
      <sz val="14"/>
      <color theme="1"/>
      <name val="Calibri"/>
      <family val="2"/>
      <scheme val="minor"/>
    </font>
    <font>
      <sz val="14"/>
      <color theme="1"/>
      <name val="Urban_nep"/>
    </font>
    <font>
      <b/>
      <sz val="14"/>
      <color theme="1"/>
      <name val="Preeti"/>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3"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AEAAAA"/>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s>
  <cellStyleXfs count="3">
    <xf numFmtId="0" fontId="0" fillId="0" borderId="0"/>
    <xf numFmtId="43" fontId="12" fillId="0" borderId="0" applyFont="0" applyFill="0" applyBorder="0" applyAlignment="0" applyProtection="0"/>
    <xf numFmtId="0" fontId="15" fillId="0" borderId="0"/>
  </cellStyleXfs>
  <cellXfs count="772">
    <xf numFmtId="0" fontId="0" fillId="0" borderId="0" xfId="0"/>
    <xf numFmtId="0" fontId="3" fillId="0" borderId="7" xfId="0" applyFont="1" applyFill="1" applyBorder="1" applyAlignment="1">
      <alignment horizontal="center" vertical="center"/>
    </xf>
    <xf numFmtId="0" fontId="0" fillId="0" borderId="0" xfId="0" applyFill="1" applyAlignment="1">
      <alignment vertical="center"/>
    </xf>
    <xf numFmtId="0" fontId="4" fillId="0" borderId="10"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16" fillId="0" borderId="0" xfId="0" applyFont="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0" fontId="16" fillId="2" borderId="11" xfId="0" applyFont="1" applyFill="1" applyBorder="1" applyAlignment="1">
      <alignment vertical="center"/>
    </xf>
    <xf numFmtId="2" fontId="6" fillId="0" borderId="0" xfId="0" applyNumberFormat="1" applyFont="1" applyBorder="1" applyAlignment="1">
      <alignment vertical="center"/>
    </xf>
    <xf numFmtId="2" fontId="6" fillId="0" borderId="0" xfId="0" applyNumberFormat="1" applyFont="1" applyAlignment="1">
      <alignment vertical="center"/>
    </xf>
    <xf numFmtId="0" fontId="4" fillId="0" borderId="2" xfId="0" applyFont="1" applyFill="1" applyBorder="1" applyAlignment="1">
      <alignment horizontal="center" vertical="center"/>
    </xf>
    <xf numFmtId="0" fontId="18" fillId="0" borderId="0" xfId="0" applyFont="1" applyFill="1" applyAlignment="1">
      <alignment vertical="center"/>
    </xf>
    <xf numFmtId="0" fontId="6" fillId="0" borderId="0" xfId="0" applyFont="1" applyAlignment="1">
      <alignment vertical="center"/>
    </xf>
    <xf numFmtId="0" fontId="16" fillId="0" borderId="11" xfId="0" applyFont="1" applyFill="1" applyBorder="1" applyAlignment="1">
      <alignment vertical="center"/>
    </xf>
    <xf numFmtId="0" fontId="1" fillId="0" borderId="0" xfId="0" applyFont="1" applyFill="1" applyAlignment="1">
      <alignment vertical="center"/>
    </xf>
    <xf numFmtId="0" fontId="6" fillId="0" borderId="11"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16" fillId="0" borderId="11" xfId="0" applyFont="1" applyFill="1" applyBorder="1" applyAlignment="1">
      <alignment horizontal="center" vertical="center"/>
    </xf>
    <xf numFmtId="0" fontId="16" fillId="0" borderId="11" xfId="0" applyFont="1" applyFill="1" applyBorder="1" applyAlignment="1">
      <alignment horizontal="left" vertical="center"/>
    </xf>
    <xf numFmtId="0" fontId="3" fillId="0" borderId="7" xfId="0" applyFont="1" applyFill="1" applyBorder="1" applyAlignment="1">
      <alignment horizontal="left" vertical="center" indent="1"/>
    </xf>
    <xf numFmtId="0" fontId="3" fillId="0" borderId="6" xfId="0" applyFont="1" applyFill="1" applyBorder="1" applyAlignment="1">
      <alignment horizontal="left" vertical="center" indent="1"/>
    </xf>
    <xf numFmtId="0" fontId="3" fillId="0" borderId="11" xfId="0" applyFont="1" applyFill="1" applyBorder="1" applyAlignment="1">
      <alignment vertical="center" wrapText="1"/>
    </xf>
    <xf numFmtId="0" fontId="16" fillId="0" borderId="16" xfId="0" applyFont="1" applyFill="1" applyBorder="1" applyAlignment="1">
      <alignment horizontal="center" vertical="center"/>
    </xf>
    <xf numFmtId="0" fontId="16" fillId="0" borderId="16" xfId="0" applyFont="1" applyFill="1" applyBorder="1" applyAlignment="1">
      <alignment vertical="center"/>
    </xf>
    <xf numFmtId="0" fontId="16" fillId="0" borderId="12" xfId="0" applyFont="1" applyFill="1" applyBorder="1" applyAlignment="1">
      <alignment horizontal="center" vertical="center"/>
    </xf>
    <xf numFmtId="0" fontId="16" fillId="0" borderId="12" xfId="0" applyFont="1" applyFill="1" applyBorder="1" applyAlignment="1">
      <alignment vertical="center"/>
    </xf>
    <xf numFmtId="0" fontId="16" fillId="0" borderId="0" xfId="0" applyFont="1" applyFill="1" applyAlignment="1">
      <alignment vertical="center"/>
    </xf>
    <xf numFmtId="0" fontId="3" fillId="0" borderId="8" xfId="0" applyFont="1" applyFill="1" applyBorder="1" applyAlignment="1">
      <alignment horizontal="left" vertical="center" indent="1"/>
    </xf>
    <xf numFmtId="0" fontId="21" fillId="0" borderId="0" xfId="0" applyFont="1" applyFill="1" applyAlignment="1">
      <alignment vertical="center"/>
    </xf>
    <xf numFmtId="0" fontId="22" fillId="0" borderId="0" xfId="0" applyFont="1" applyFill="1" applyAlignment="1">
      <alignment vertical="center"/>
    </xf>
    <xf numFmtId="0" fontId="16" fillId="0" borderId="11" xfId="0" applyFont="1" applyFill="1" applyBorder="1" applyAlignment="1">
      <alignment vertical="center" wrapText="1"/>
    </xf>
    <xf numFmtId="0" fontId="0" fillId="0" borderId="0" xfId="0"/>
    <xf numFmtId="0" fontId="13" fillId="0" borderId="16" xfId="0" applyFont="1" applyFill="1" applyBorder="1" applyAlignment="1">
      <alignment vertical="center"/>
    </xf>
    <xf numFmtId="0" fontId="3" fillId="0" borderId="16" xfId="0" applyFont="1" applyFill="1" applyBorder="1" applyAlignment="1">
      <alignment horizontal="left" vertical="center"/>
    </xf>
    <xf numFmtId="0" fontId="7" fillId="0" borderId="0" xfId="0" applyFont="1" applyFill="1" applyBorder="1" applyAlignment="1">
      <alignment horizontal="center" vertical="center"/>
    </xf>
    <xf numFmtId="0" fontId="0" fillId="0" borderId="0" xfId="0" applyAlignment="1">
      <alignment vertical="center"/>
    </xf>
    <xf numFmtId="2" fontId="30" fillId="0" borderId="12" xfId="0" applyNumberFormat="1" applyFont="1" applyBorder="1" applyAlignment="1">
      <alignment vertical="center"/>
    </xf>
    <xf numFmtId="0" fontId="34"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vertical="center"/>
    </xf>
    <xf numFmtId="2" fontId="25" fillId="0" borderId="0" xfId="0" applyNumberFormat="1" applyFont="1" applyAlignment="1">
      <alignment vertical="center"/>
    </xf>
    <xf numFmtId="0" fontId="34" fillId="0" borderId="0" xfId="0" applyFont="1" applyAlignment="1">
      <alignment horizontal="center" vertical="center"/>
    </xf>
    <xf numFmtId="0" fontId="30" fillId="0" borderId="0" xfId="0" applyFont="1" applyAlignment="1">
      <alignment vertical="center"/>
    </xf>
    <xf numFmtId="0" fontId="25" fillId="0" borderId="7" xfId="0" applyFont="1" applyFill="1" applyBorder="1" applyAlignment="1">
      <alignment horizontal="left" vertical="center" indent="1"/>
    </xf>
    <xf numFmtId="0" fontId="28" fillId="0" borderId="10" xfId="0" applyFont="1" applyFill="1" applyBorder="1" applyAlignment="1">
      <alignment horizontal="center" vertical="center"/>
    </xf>
    <xf numFmtId="2" fontId="28" fillId="0" borderId="10" xfId="0" applyNumberFormat="1" applyFont="1" applyFill="1" applyBorder="1" applyAlignment="1">
      <alignment horizontal="right" vertical="center"/>
    </xf>
    <xf numFmtId="2" fontId="29" fillId="0" borderId="10" xfId="0" applyNumberFormat="1" applyFont="1" applyFill="1" applyBorder="1" applyAlignment="1">
      <alignment vertical="center"/>
    </xf>
    <xf numFmtId="0" fontId="28" fillId="0" borderId="7" xfId="0" applyFont="1" applyFill="1" applyBorder="1" applyAlignment="1">
      <alignment horizontal="center" vertical="center"/>
    </xf>
    <xf numFmtId="2" fontId="28" fillId="0" borderId="7" xfId="0" applyNumberFormat="1" applyFont="1" applyFill="1" applyBorder="1" applyAlignment="1">
      <alignment vertical="center"/>
    </xf>
    <xf numFmtId="2" fontId="29" fillId="0" borderId="7" xfId="0" applyNumberFormat="1" applyFont="1" applyFill="1" applyBorder="1" applyAlignment="1">
      <alignment vertical="center"/>
    </xf>
    <xf numFmtId="0" fontId="28" fillId="0" borderId="6" xfId="0" applyFont="1" applyFill="1" applyBorder="1" applyAlignment="1">
      <alignment horizontal="center" vertical="center"/>
    </xf>
    <xf numFmtId="2" fontId="28" fillId="0" borderId="6" xfId="0" applyNumberFormat="1" applyFont="1" applyFill="1" applyBorder="1" applyAlignment="1">
      <alignment vertical="center"/>
    </xf>
    <xf numFmtId="2" fontId="29" fillId="0" borderId="6" xfId="0" applyNumberFormat="1" applyFont="1" applyFill="1" applyBorder="1" applyAlignment="1">
      <alignment vertical="center"/>
    </xf>
    <xf numFmtId="2" fontId="28" fillId="0" borderId="10" xfId="0" applyNumberFormat="1" applyFont="1" applyFill="1" applyBorder="1" applyAlignment="1">
      <alignment vertical="center"/>
    </xf>
    <xf numFmtId="2" fontId="28" fillId="0" borderId="7" xfId="0" applyNumberFormat="1" applyFont="1" applyFill="1" applyBorder="1" applyAlignment="1">
      <alignment horizontal="right" vertical="center"/>
    </xf>
    <xf numFmtId="2" fontId="28" fillId="0" borderId="6" xfId="0" applyNumberFormat="1" applyFont="1" applyFill="1" applyBorder="1" applyAlignment="1">
      <alignment horizontal="right" vertical="center"/>
    </xf>
    <xf numFmtId="0" fontId="28" fillId="2" borderId="7" xfId="0" applyFont="1" applyFill="1" applyBorder="1" applyAlignment="1">
      <alignment horizontal="center" vertical="center" wrapText="1"/>
    </xf>
    <xf numFmtId="2" fontId="28" fillId="2" borderId="7" xfId="0" applyNumberFormat="1" applyFont="1" applyFill="1" applyBorder="1" applyAlignment="1">
      <alignment vertical="center"/>
    </xf>
    <xf numFmtId="0" fontId="28" fillId="0" borderId="1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2" fontId="29" fillId="0" borderId="29" xfId="0" applyNumberFormat="1" applyFont="1" applyFill="1" applyBorder="1" applyAlignment="1">
      <alignment vertical="center"/>
    </xf>
    <xf numFmtId="0" fontId="34" fillId="0" borderId="6" xfId="0" applyFont="1" applyFill="1" applyBorder="1" applyAlignment="1">
      <alignment vertical="center"/>
    </xf>
    <xf numFmtId="2" fontId="29" fillId="0" borderId="26" xfId="0" applyNumberFormat="1" applyFont="1" applyFill="1" applyBorder="1" applyAlignment="1">
      <alignment vertical="center"/>
    </xf>
    <xf numFmtId="0" fontId="29" fillId="0" borderId="1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6" fillId="0" borderId="0" xfId="0" applyFont="1" applyBorder="1" applyAlignment="1">
      <alignment horizontal="center" vertical="center"/>
    </xf>
    <xf numFmtId="0" fontId="34" fillId="0" borderId="0" xfId="0" applyFont="1" applyFill="1" applyAlignment="1">
      <alignment vertical="center"/>
    </xf>
    <xf numFmtId="0" fontId="27" fillId="0" borderId="0" xfId="0" applyFont="1" applyFill="1" applyBorder="1" applyAlignment="1">
      <alignment vertical="center"/>
    </xf>
    <xf numFmtId="2" fontId="34" fillId="0" borderId="11" xfId="0" applyNumberFormat="1" applyFont="1" applyFill="1" applyBorder="1" applyAlignment="1">
      <alignment vertical="center"/>
    </xf>
    <xf numFmtId="0" fontId="14" fillId="0" borderId="27" xfId="0" applyFont="1" applyFill="1" applyBorder="1" applyAlignment="1">
      <alignment horizontal="left" vertical="center" indent="1"/>
    </xf>
    <xf numFmtId="0" fontId="14" fillId="0" borderId="7" xfId="0" applyFont="1" applyFill="1" applyBorder="1" applyAlignment="1">
      <alignment horizontal="left" vertical="center" indent="1"/>
    </xf>
    <xf numFmtId="0" fontId="16" fillId="0" borderId="11" xfId="0" applyFont="1" applyFill="1" applyBorder="1" applyAlignment="1">
      <alignment wrapText="1"/>
    </xf>
    <xf numFmtId="2" fontId="30" fillId="0" borderId="11" xfId="0" applyNumberFormat="1" applyFont="1" applyFill="1" applyBorder="1" applyAlignment="1">
      <alignment vertical="center"/>
    </xf>
    <xf numFmtId="2" fontId="28" fillId="0" borderId="11" xfId="1" applyNumberFormat="1" applyFont="1" applyFill="1" applyBorder="1" applyAlignment="1">
      <alignment horizontal="right" vertical="center"/>
    </xf>
    <xf numFmtId="2" fontId="28" fillId="0" borderId="12" xfId="1" applyNumberFormat="1" applyFont="1" applyFill="1" applyBorder="1" applyAlignment="1">
      <alignment horizontal="right" vertical="center"/>
    </xf>
    <xf numFmtId="2" fontId="28" fillId="0" borderId="11" xfId="0" applyNumberFormat="1" applyFont="1" applyFill="1" applyBorder="1" applyAlignment="1">
      <alignment vertical="center"/>
    </xf>
    <xf numFmtId="2" fontId="39" fillId="0" borderId="11" xfId="0" applyNumberFormat="1" applyFont="1" applyFill="1" applyBorder="1" applyAlignment="1">
      <alignment vertical="center"/>
    </xf>
    <xf numFmtId="2" fontId="30" fillId="0" borderId="11" xfId="1" applyNumberFormat="1" applyFont="1" applyFill="1" applyBorder="1"/>
    <xf numFmtId="2" fontId="30" fillId="0" borderId="12" xfId="1" applyNumberFormat="1" applyFont="1" applyFill="1" applyBorder="1"/>
    <xf numFmtId="2" fontId="30" fillId="0" borderId="12" xfId="0" applyNumberFormat="1" applyFont="1" applyFill="1" applyBorder="1" applyAlignment="1">
      <alignment vertical="center"/>
    </xf>
    <xf numFmtId="2" fontId="30" fillId="0" borderId="16" xfId="0" applyNumberFormat="1" applyFont="1" applyFill="1" applyBorder="1" applyAlignment="1">
      <alignment vertical="center"/>
    </xf>
    <xf numFmtId="2" fontId="30" fillId="0" borderId="2" xfId="0" applyNumberFormat="1" applyFont="1" applyFill="1" applyBorder="1" applyAlignment="1">
      <alignment vertical="center"/>
    </xf>
    <xf numFmtId="0" fontId="16" fillId="0" borderId="11" xfId="0" applyFont="1" applyFill="1" applyBorder="1"/>
    <xf numFmtId="0" fontId="16" fillId="0" borderId="12" xfId="0" applyFont="1" applyFill="1" applyBorder="1"/>
    <xf numFmtId="2" fontId="43" fillId="0" borderId="11" xfId="0" applyNumberFormat="1" applyFont="1" applyFill="1" applyBorder="1" applyAlignment="1">
      <alignment vertical="center"/>
    </xf>
    <xf numFmtId="2" fontId="44" fillId="0" borderId="11" xfId="0" applyNumberFormat="1" applyFont="1" applyFill="1" applyBorder="1" applyAlignment="1">
      <alignment vertical="center"/>
    </xf>
    <xf numFmtId="2" fontId="28" fillId="0" borderId="11" xfId="1" applyNumberFormat="1" applyFont="1" applyFill="1" applyBorder="1"/>
    <xf numFmtId="0" fontId="34" fillId="0" borderId="0" xfId="0" applyFont="1"/>
    <xf numFmtId="2" fontId="34" fillId="0" borderId="0" xfId="0" applyNumberFormat="1" applyFont="1" applyFill="1" applyAlignment="1">
      <alignment vertical="center"/>
    </xf>
    <xf numFmtId="0" fontId="34" fillId="0" borderId="0" xfId="0" applyFont="1" applyAlignment="1">
      <alignment vertical="center" wrapText="1"/>
    </xf>
    <xf numFmtId="0" fontId="42" fillId="0" borderId="0" xfId="0" applyFont="1" applyAlignment="1">
      <alignment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horizontal="center" vertical="center" wrapText="1"/>
    </xf>
    <xf numFmtId="2" fontId="45" fillId="0" borderId="0" xfId="0" applyNumberFormat="1" applyFont="1" applyFill="1" applyAlignment="1">
      <alignment vertical="center"/>
    </xf>
    <xf numFmtId="0" fontId="45" fillId="0" borderId="0" xfId="0" applyFont="1"/>
    <xf numFmtId="0" fontId="16" fillId="2" borderId="11" xfId="0" applyFont="1" applyFill="1" applyBorder="1" applyAlignment="1">
      <alignment horizontal="center"/>
    </xf>
    <xf numFmtId="0" fontId="16" fillId="2" borderId="12" xfId="0" applyFont="1" applyFill="1" applyBorder="1" applyAlignment="1">
      <alignment horizontal="center"/>
    </xf>
    <xf numFmtId="2" fontId="28" fillId="0" borderId="16" xfId="1" applyNumberFormat="1" applyFont="1" applyFill="1" applyBorder="1" applyAlignment="1">
      <alignment horizontal="right" vertical="center"/>
    </xf>
    <xf numFmtId="0" fontId="35" fillId="0" borderId="2" xfId="0" applyFont="1" applyBorder="1" applyAlignment="1">
      <alignment horizontal="center" vertical="center" wrapText="1"/>
    </xf>
    <xf numFmtId="2" fontId="27" fillId="0" borderId="16" xfId="0" applyNumberFormat="1" applyFont="1" applyFill="1" applyBorder="1" applyAlignment="1">
      <alignment horizontal="right" vertical="center" wrapText="1"/>
    </xf>
    <xf numFmtId="0" fontId="27" fillId="0" borderId="16"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6" xfId="0" applyFont="1" applyFill="1" applyBorder="1" applyAlignment="1">
      <alignment vertical="center" wrapText="1"/>
    </xf>
    <xf numFmtId="0" fontId="16" fillId="2" borderId="11" xfId="0" applyFont="1" applyFill="1" applyBorder="1" applyAlignment="1">
      <alignment horizontal="center" vertical="center"/>
    </xf>
    <xf numFmtId="0" fontId="46" fillId="2" borderId="11" xfId="0" applyFont="1" applyFill="1" applyBorder="1" applyAlignment="1">
      <alignment vertical="center"/>
    </xf>
    <xf numFmtId="0" fontId="28" fillId="2" borderId="6" xfId="0" applyFont="1" applyFill="1" applyBorder="1" applyAlignment="1">
      <alignment horizontal="center" vertical="center" wrapText="1"/>
    </xf>
    <xf numFmtId="2" fontId="28" fillId="2" borderId="6" xfId="0" applyNumberFormat="1" applyFont="1" applyFill="1" applyBorder="1" applyAlignment="1">
      <alignment vertical="center"/>
    </xf>
    <xf numFmtId="0" fontId="35" fillId="0" borderId="2" xfId="0" applyFont="1" applyFill="1" applyBorder="1" applyAlignment="1">
      <alignment horizontal="center" vertical="center" wrapText="1"/>
    </xf>
    <xf numFmtId="0" fontId="2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27"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2" fontId="37" fillId="0" borderId="11" xfId="0" applyNumberFormat="1" applyFont="1" applyBorder="1" applyAlignment="1">
      <alignment vertical="center"/>
    </xf>
    <xf numFmtId="2" fontId="37" fillId="2" borderId="11" xfId="0" applyNumberFormat="1" applyFont="1" applyFill="1" applyBorder="1" applyAlignment="1">
      <alignment vertical="center"/>
    </xf>
    <xf numFmtId="2" fontId="37" fillId="0" borderId="11" xfId="0" applyNumberFormat="1" applyFont="1" applyFill="1" applyBorder="1" applyAlignment="1">
      <alignment vertical="center"/>
    </xf>
    <xf numFmtId="2" fontId="37" fillId="0" borderId="12" xfId="0" applyNumberFormat="1" applyFont="1" applyBorder="1" applyAlignment="1">
      <alignment vertical="center"/>
    </xf>
    <xf numFmtId="2" fontId="27" fillId="0" borderId="0" xfId="0" applyNumberFormat="1" applyFont="1" applyFill="1" applyBorder="1" applyAlignment="1">
      <alignment vertical="center"/>
    </xf>
    <xf numFmtId="2" fontId="37" fillId="0" borderId="0" xfId="0" applyNumberFormat="1" applyFont="1" applyFill="1" applyAlignment="1">
      <alignment vertical="center"/>
    </xf>
    <xf numFmtId="0" fontId="2" fillId="0" borderId="0" xfId="0" applyFont="1" applyFill="1" applyAlignment="1">
      <alignment vertical="center"/>
    </xf>
    <xf numFmtId="0" fontId="30" fillId="0" borderId="0" xfId="0" applyFont="1" applyFill="1" applyAlignment="1">
      <alignment vertical="center"/>
    </xf>
    <xf numFmtId="2" fontId="33" fillId="6" borderId="2" xfId="0" applyNumberFormat="1" applyFont="1" applyFill="1" applyBorder="1" applyAlignment="1">
      <alignment horizontal="right" vertical="center"/>
    </xf>
    <xf numFmtId="0" fontId="27" fillId="0" borderId="2" xfId="0" applyFont="1" applyFill="1" applyBorder="1" applyAlignment="1">
      <alignment vertical="center"/>
    </xf>
    <xf numFmtId="2" fontId="27" fillId="0" borderId="2" xfId="0" applyNumberFormat="1" applyFont="1" applyFill="1" applyBorder="1" applyAlignment="1">
      <alignment horizontal="right" vertical="center"/>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10" xfId="0" applyFont="1" applyBorder="1" applyAlignment="1">
      <alignment horizontal="center" vertical="center" wrapText="1"/>
    </xf>
    <xf numFmtId="0" fontId="27" fillId="0" borderId="10" xfId="0" applyFont="1" applyFill="1" applyBorder="1" applyAlignment="1">
      <alignment vertical="center" wrapText="1"/>
    </xf>
    <xf numFmtId="0" fontId="27" fillId="2" borderId="2" xfId="0" applyFont="1" applyFill="1" applyBorder="1" applyAlignment="1">
      <alignment vertical="center" wrapText="1"/>
    </xf>
    <xf numFmtId="164" fontId="27" fillId="0" borderId="2" xfId="0"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10" xfId="0" applyFont="1" applyFill="1" applyBorder="1" applyAlignment="1">
      <alignment vertical="center" wrapText="1"/>
    </xf>
    <xf numFmtId="0" fontId="37" fillId="0" borderId="16" xfId="0" applyFont="1" applyFill="1" applyBorder="1" applyAlignment="1">
      <alignment vertical="center"/>
    </xf>
    <xf numFmtId="0" fontId="45" fillId="0" borderId="16" xfId="0" applyFont="1" applyFill="1" applyBorder="1" applyAlignment="1">
      <alignment vertical="center"/>
    </xf>
    <xf numFmtId="0" fontId="37" fillId="0" borderId="10" xfId="0" applyFont="1" applyFill="1" applyBorder="1" applyAlignment="1">
      <alignment vertical="center"/>
    </xf>
    <xf numFmtId="0" fontId="37" fillId="0" borderId="11" xfId="0" applyFont="1" applyFill="1" applyBorder="1" applyAlignment="1">
      <alignment vertical="center"/>
    </xf>
    <xf numFmtId="2" fontId="37" fillId="0" borderId="16" xfId="0" applyNumberFormat="1" applyFont="1" applyFill="1" applyBorder="1" applyAlignment="1">
      <alignment vertical="center"/>
    </xf>
    <xf numFmtId="2" fontId="37" fillId="0" borderId="12" xfId="0" applyNumberFormat="1" applyFont="1" applyFill="1" applyBorder="1" applyAlignment="1">
      <alignment vertical="center"/>
    </xf>
    <xf numFmtId="2" fontId="41" fillId="0" borderId="2" xfId="0" applyNumberFormat="1" applyFont="1" applyFill="1" applyBorder="1" applyAlignment="1">
      <alignment vertical="center"/>
    </xf>
    <xf numFmtId="0" fontId="20" fillId="0" borderId="16" xfId="0" applyFont="1" applyFill="1" applyBorder="1" applyAlignment="1">
      <alignment horizontal="left" vertical="center"/>
    </xf>
    <xf numFmtId="1" fontId="45" fillId="0" borderId="11" xfId="0" applyNumberFormat="1" applyFont="1" applyFill="1" applyBorder="1" applyAlignment="1">
      <alignment horizontal="center" vertical="center"/>
    </xf>
    <xf numFmtId="0" fontId="45" fillId="0" borderId="11" xfId="0" applyFont="1" applyFill="1" applyBorder="1" applyAlignment="1">
      <alignment vertical="center"/>
    </xf>
    <xf numFmtId="2" fontId="20" fillId="0" borderId="11" xfId="0" applyNumberFormat="1" applyFont="1" applyFill="1" applyBorder="1" applyAlignment="1">
      <alignment horizontal="left" vertical="center"/>
    </xf>
    <xf numFmtId="2" fontId="45" fillId="0" borderId="11" xfId="0" applyNumberFormat="1" applyFont="1" applyFill="1" applyBorder="1" applyAlignment="1">
      <alignment vertical="center"/>
    </xf>
    <xf numFmtId="0" fontId="45" fillId="0" borderId="11" xfId="0" applyFont="1" applyFill="1" applyBorder="1" applyAlignment="1">
      <alignment horizontal="left" vertical="center"/>
    </xf>
    <xf numFmtId="2" fontId="45" fillId="0" borderId="11" xfId="0" applyNumberFormat="1" applyFont="1" applyFill="1" applyBorder="1" applyAlignment="1">
      <alignment horizontal="left" vertical="center" indent="2"/>
    </xf>
    <xf numFmtId="0" fontId="45" fillId="0" borderId="11" xfId="0" applyFont="1" applyFill="1" applyBorder="1" applyAlignment="1">
      <alignment horizontal="left" vertical="center" indent="2"/>
    </xf>
    <xf numFmtId="2" fontId="25" fillId="0" borderId="11" xfId="0" applyNumberFormat="1" applyFont="1" applyFill="1" applyBorder="1" applyAlignment="1">
      <alignment vertical="center"/>
    </xf>
    <xf numFmtId="1" fontId="45" fillId="0" borderId="12" xfId="0" applyNumberFormat="1" applyFont="1" applyFill="1" applyBorder="1" applyAlignment="1">
      <alignment horizontal="center" vertical="center"/>
    </xf>
    <xf numFmtId="0" fontId="45" fillId="0" borderId="12" xfId="0" applyFont="1" applyFill="1" applyBorder="1" applyAlignment="1">
      <alignment horizontal="left" vertical="center"/>
    </xf>
    <xf numFmtId="2" fontId="37" fillId="0" borderId="2" xfId="0" applyNumberFormat="1" applyFont="1" applyFill="1" applyBorder="1" applyAlignment="1">
      <alignment vertical="center"/>
    </xf>
    <xf numFmtId="2" fontId="41" fillId="0" borderId="11" xfId="0" applyNumberFormat="1" applyFont="1" applyFill="1" applyBorder="1" applyAlignment="1">
      <alignment vertical="center"/>
    </xf>
    <xf numFmtId="0" fontId="11" fillId="0" borderId="2" xfId="0" applyFont="1" applyFill="1" applyBorder="1" applyAlignment="1">
      <alignment horizontal="center" vertical="center"/>
    </xf>
    <xf numFmtId="0" fontId="33" fillId="0" borderId="3" xfId="0" applyFont="1" applyFill="1" applyBorder="1" applyAlignment="1">
      <alignment vertical="center"/>
    </xf>
    <xf numFmtId="0" fontId="45" fillId="0" borderId="4" xfId="0" applyFont="1" applyBorder="1" applyAlignment="1">
      <alignment vertical="center"/>
    </xf>
    <xf numFmtId="0" fontId="37" fillId="0" borderId="5" xfId="0" applyFont="1" applyBorder="1" applyAlignment="1">
      <alignment vertical="center"/>
    </xf>
    <xf numFmtId="0" fontId="33" fillId="6" borderId="16" xfId="0" applyFont="1" applyFill="1" applyBorder="1" applyAlignment="1">
      <alignment horizontal="left" vertical="center"/>
    </xf>
    <xf numFmtId="0" fontId="33" fillId="6" borderId="16" xfId="0" applyFont="1" applyFill="1" applyBorder="1" applyAlignment="1">
      <alignment vertical="center"/>
    </xf>
    <xf numFmtId="2" fontId="33" fillId="6" borderId="16" xfId="0" applyNumberFormat="1" applyFont="1" applyFill="1" applyBorder="1" applyAlignment="1">
      <alignment vertical="center"/>
    </xf>
    <xf numFmtId="0" fontId="25" fillId="0" borderId="11" xfId="0" applyFont="1" applyFill="1" applyBorder="1" applyAlignment="1">
      <alignment horizontal="left" vertical="center"/>
    </xf>
    <xf numFmtId="0" fontId="25" fillId="0" borderId="11" xfId="0" applyFont="1" applyFill="1" applyBorder="1" applyAlignment="1">
      <alignment vertical="center"/>
    </xf>
    <xf numFmtId="2" fontId="50" fillId="5" borderId="11" xfId="0" applyNumberFormat="1" applyFont="1" applyFill="1" applyBorder="1" applyAlignment="1">
      <alignment vertical="center" wrapText="1"/>
    </xf>
    <xf numFmtId="0" fontId="24" fillId="0" borderId="0" xfId="0" applyFont="1" applyFill="1" applyAlignment="1">
      <alignment vertical="center"/>
    </xf>
    <xf numFmtId="0" fontId="33" fillId="6" borderId="11" xfId="0" applyFont="1" applyFill="1" applyBorder="1" applyAlignment="1">
      <alignment horizontal="left" vertical="center"/>
    </xf>
    <xf numFmtId="0" fontId="33" fillId="6" borderId="11" xfId="0" applyFont="1" applyFill="1" applyBorder="1" applyAlignment="1">
      <alignment vertical="center"/>
    </xf>
    <xf numFmtId="2" fontId="33" fillId="6" borderId="11" xfId="0" applyNumberFormat="1" applyFont="1" applyFill="1" applyBorder="1" applyAlignment="1">
      <alignment vertical="center"/>
    </xf>
    <xf numFmtId="0" fontId="33" fillId="0" borderId="11" xfId="0" applyFont="1" applyFill="1" applyBorder="1" applyAlignment="1">
      <alignment vertical="center"/>
    </xf>
    <xf numFmtId="2" fontId="37" fillId="6" borderId="11" xfId="0" applyNumberFormat="1" applyFont="1" applyFill="1" applyBorder="1" applyAlignment="1">
      <alignment vertical="center"/>
    </xf>
    <xf numFmtId="0" fontId="25" fillId="2" borderId="11" xfId="0" applyFont="1" applyFill="1" applyBorder="1" applyAlignment="1">
      <alignment vertical="center"/>
    </xf>
    <xf numFmtId="0" fontId="33" fillId="0" borderId="11" xfId="0" applyFont="1" applyFill="1" applyBorder="1" applyAlignment="1">
      <alignment horizontal="left" vertical="center"/>
    </xf>
    <xf numFmtId="0" fontId="51" fillId="0" borderId="11" xfId="0" applyFont="1" applyFill="1" applyBorder="1" applyAlignment="1">
      <alignment vertical="center"/>
    </xf>
    <xf numFmtId="2" fontId="33" fillId="6" borderId="11" xfId="0" applyNumberFormat="1" applyFont="1" applyFill="1" applyBorder="1" applyAlignment="1">
      <alignment horizontal="right" vertical="center"/>
    </xf>
    <xf numFmtId="2" fontId="41" fillId="6" borderId="11" xfId="0" applyNumberFormat="1" applyFont="1" applyFill="1" applyBorder="1" applyAlignment="1">
      <alignment vertical="center"/>
    </xf>
    <xf numFmtId="2" fontId="33" fillId="6" borderId="11" xfId="0" applyNumberFormat="1" applyFont="1" applyFill="1" applyBorder="1" applyAlignment="1" applyProtection="1">
      <alignment horizontal="right" vertical="center"/>
      <protection locked="0"/>
    </xf>
    <xf numFmtId="2" fontId="25" fillId="6" borderId="11" xfId="0" applyNumberFormat="1" applyFont="1" applyFill="1" applyBorder="1" applyAlignment="1">
      <alignment vertical="center"/>
    </xf>
    <xf numFmtId="0" fontId="25" fillId="2" borderId="11"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12" xfId="0" applyFont="1" applyFill="1" applyBorder="1" applyAlignment="1">
      <alignment vertical="center"/>
    </xf>
    <xf numFmtId="2" fontId="52" fillId="6" borderId="2" xfId="0" applyNumberFormat="1" applyFont="1" applyFill="1" applyBorder="1" applyAlignment="1">
      <alignment vertical="center"/>
    </xf>
    <xf numFmtId="2" fontId="37" fillId="0" borderId="11" xfId="0" applyNumberFormat="1" applyFont="1" applyFill="1" applyBorder="1" applyAlignment="1">
      <alignment vertical="center"/>
    </xf>
    <xf numFmtId="0" fontId="40" fillId="0" borderId="2" xfId="0" applyFont="1" applyFill="1" applyBorder="1" applyAlignment="1">
      <alignment horizontal="center" vertical="center" wrapText="1"/>
    </xf>
    <xf numFmtId="2" fontId="37" fillId="0" borderId="11" xfId="0" applyNumberFormat="1" applyFont="1" applyFill="1" applyBorder="1" applyAlignment="1">
      <alignment vertical="center"/>
    </xf>
    <xf numFmtId="2" fontId="27" fillId="0" borderId="2" xfId="0" applyNumberFormat="1" applyFont="1" applyFill="1" applyBorder="1" applyAlignment="1">
      <alignment vertical="center" wrapText="1"/>
    </xf>
    <xf numFmtId="2" fontId="27" fillId="0" borderId="13" xfId="0" applyNumberFormat="1" applyFont="1" applyFill="1" applyBorder="1" applyAlignment="1">
      <alignment vertical="center" wrapText="1"/>
    </xf>
    <xf numFmtId="2" fontId="27" fillId="0" borderId="16" xfId="0" applyNumberFormat="1" applyFont="1" applyFill="1" applyBorder="1" applyAlignment="1">
      <alignment vertical="center" wrapText="1"/>
    </xf>
    <xf numFmtId="2" fontId="27" fillId="0" borderId="11" xfId="0" applyNumberFormat="1" applyFont="1" applyFill="1" applyBorder="1" applyAlignment="1">
      <alignment vertical="center" wrapText="1"/>
    </xf>
    <xf numFmtId="2" fontId="27" fillId="0" borderId="12" xfId="0" applyNumberFormat="1" applyFont="1" applyFill="1" applyBorder="1" applyAlignment="1">
      <alignment vertical="center" wrapText="1"/>
    </xf>
    <xf numFmtId="0" fontId="34" fillId="0" borderId="0" xfId="0" applyFont="1" applyAlignment="1">
      <alignment horizontal="center" vertical="top"/>
    </xf>
    <xf numFmtId="0" fontId="34" fillId="0" borderId="2" xfId="0" applyFont="1" applyBorder="1" applyAlignment="1">
      <alignment horizontal="center" vertical="top"/>
    </xf>
    <xf numFmtId="0" fontId="34" fillId="0" borderId="2" xfId="0" applyFont="1" applyBorder="1" applyAlignment="1">
      <alignment horizontal="center"/>
    </xf>
    <xf numFmtId="0" fontId="42" fillId="0" borderId="2" xfId="0" applyFont="1" applyBorder="1"/>
    <xf numFmtId="0" fontId="34" fillId="0" borderId="2" xfId="0" applyFont="1" applyBorder="1"/>
    <xf numFmtId="164" fontId="34" fillId="0" borderId="2" xfId="0" applyNumberFormat="1" applyFont="1" applyBorder="1"/>
    <xf numFmtId="164" fontId="42" fillId="0" borderId="2" xfId="0" applyNumberFormat="1" applyFont="1" applyBorder="1"/>
    <xf numFmtId="164" fontId="34" fillId="0" borderId="2" xfId="0" applyNumberFormat="1" applyFont="1" applyBorder="1" applyAlignment="1">
      <alignment horizontal="center" vertical="top"/>
    </xf>
    <xf numFmtId="0" fontId="42" fillId="0" borderId="2" xfId="0" applyFont="1" applyBorder="1" applyAlignment="1">
      <alignment horizontal="right"/>
    </xf>
    <xf numFmtId="0" fontId="34" fillId="0" borderId="16" xfId="0" applyFont="1" applyBorder="1" applyAlignment="1">
      <alignment horizontal="center" vertical="top"/>
    </xf>
    <xf numFmtId="0" fontId="34" fillId="0" borderId="16" xfId="0" applyFont="1" applyBorder="1"/>
    <xf numFmtId="0" fontId="34" fillId="0" borderId="11" xfId="0" applyFont="1" applyBorder="1" applyAlignment="1">
      <alignment horizontal="center" vertical="top"/>
    </xf>
    <xf numFmtId="0" fontId="34" fillId="0" borderId="11" xfId="0" applyFont="1" applyBorder="1" applyAlignment="1">
      <alignment wrapText="1"/>
    </xf>
    <xf numFmtId="164" fontId="34" fillId="0" borderId="11" xfId="0" applyNumberFormat="1" applyFont="1" applyBorder="1"/>
    <xf numFmtId="0" fontId="34" fillId="0" borderId="11" xfId="0" applyFont="1" applyBorder="1"/>
    <xf numFmtId="0" fontId="34" fillId="0" borderId="12" xfId="0" applyFont="1" applyBorder="1" applyAlignment="1">
      <alignment horizontal="center" vertical="top"/>
    </xf>
    <xf numFmtId="0" fontId="34" fillId="0" borderId="12" xfId="0" applyFont="1" applyBorder="1"/>
    <xf numFmtId="164" fontId="34" fillId="0" borderId="12" xfId="0" applyNumberFormat="1" applyFont="1" applyBorder="1"/>
    <xf numFmtId="164" fontId="34" fillId="0" borderId="16" xfId="0" applyNumberFormat="1" applyFont="1" applyBorder="1" applyAlignment="1">
      <alignment horizontal="center" vertical="top"/>
    </xf>
    <xf numFmtId="164" fontId="34" fillId="0" borderId="16" xfId="0" applyNumberFormat="1" applyFont="1" applyBorder="1"/>
    <xf numFmtId="164" fontId="34" fillId="0" borderId="11" xfId="0" applyNumberFormat="1" applyFont="1" applyBorder="1" applyAlignment="1">
      <alignment horizontal="center" vertical="top"/>
    </xf>
    <xf numFmtId="164" fontId="34" fillId="0" borderId="12" xfId="0" applyNumberFormat="1" applyFont="1" applyBorder="1" applyAlignment="1">
      <alignment horizontal="center" vertical="top"/>
    </xf>
    <xf numFmtId="0" fontId="34" fillId="0" borderId="2" xfId="0" applyFont="1" applyBorder="1" applyAlignment="1">
      <alignment horizontal="center" vertical="center" wrapText="1"/>
    </xf>
    <xf numFmtId="0" fontId="34" fillId="0" borderId="2" xfId="0" applyFont="1" applyBorder="1" applyAlignment="1">
      <alignment horizontal="center" vertical="center"/>
    </xf>
    <xf numFmtId="0" fontId="34" fillId="0" borderId="12" xfId="0" applyFont="1" applyBorder="1" applyAlignment="1">
      <alignment wrapText="1"/>
    </xf>
    <xf numFmtId="0" fontId="34" fillId="0" borderId="16" xfId="0" applyFont="1" applyBorder="1" applyAlignment="1">
      <alignment wrapText="1"/>
    </xf>
    <xf numFmtId="0" fontId="34" fillId="0" borderId="11" xfId="0" applyFont="1" applyBorder="1" applyAlignment="1">
      <alignment horizontal="left" wrapText="1"/>
    </xf>
    <xf numFmtId="0" fontId="56" fillId="0" borderId="0" xfId="0" applyFont="1"/>
    <xf numFmtId="0" fontId="16" fillId="2" borderId="2" xfId="0" applyNumberFormat="1" applyFont="1" applyFill="1" applyBorder="1" applyAlignment="1">
      <alignment horizontal="center"/>
    </xf>
    <xf numFmtId="43" fontId="16" fillId="0" borderId="2" xfId="1" applyFont="1" applyBorder="1"/>
    <xf numFmtId="0" fontId="16" fillId="0" borderId="2" xfId="0" applyFont="1" applyBorder="1"/>
    <xf numFmtId="43" fontId="16" fillId="0" borderId="2" xfId="0" applyNumberFormat="1" applyFont="1" applyBorder="1"/>
    <xf numFmtId="43" fontId="3" fillId="0" borderId="2" xfId="0" applyNumberFormat="1" applyFont="1" applyBorder="1"/>
    <xf numFmtId="0" fontId="57" fillId="0" borderId="0" xfId="0" applyFont="1" applyAlignment="1">
      <alignment horizontal="center"/>
    </xf>
    <xf numFmtId="0" fontId="57" fillId="0" borderId="0" xfId="0" applyFont="1"/>
    <xf numFmtId="0" fontId="0" fillId="0" borderId="0" xfId="0" applyAlignment="1">
      <alignment horizontal="center"/>
    </xf>
    <xf numFmtId="0" fontId="30" fillId="0" borderId="0" xfId="0" applyFont="1"/>
    <xf numFmtId="0" fontId="0" fillId="0" borderId="10" xfId="0" applyFont="1" applyBorder="1" applyAlignment="1"/>
    <xf numFmtId="0" fontId="38" fillId="0" borderId="2" xfId="0" applyFont="1" applyBorder="1" applyAlignment="1">
      <alignment horizontal="center" vertical="center" wrapText="1"/>
    </xf>
    <xf numFmtId="0" fontId="0" fillId="0" borderId="7" xfId="0" applyFont="1" applyBorder="1" applyAlignment="1"/>
    <xf numFmtId="2" fontId="37" fillId="0" borderId="11" xfId="0" applyNumberFormat="1" applyFont="1" applyFill="1" applyBorder="1" applyAlignment="1">
      <alignment vertical="center"/>
    </xf>
    <xf numFmtId="0" fontId="34" fillId="0" borderId="0" xfId="0" applyFont="1" applyAlignment="1">
      <alignment horizontal="center"/>
    </xf>
    <xf numFmtId="0" fontId="34" fillId="0" borderId="0" xfId="0" applyFont="1" applyAlignment="1"/>
    <xf numFmtId="0" fontId="27" fillId="0" borderId="2" xfId="0" applyFont="1" applyBorder="1" applyAlignment="1">
      <alignment vertical="center" wrapText="1"/>
    </xf>
    <xf numFmtId="0" fontId="34" fillId="0" borderId="10" xfId="0" applyFont="1" applyBorder="1" applyAlignment="1"/>
    <xf numFmtId="0" fontId="30" fillId="0" borderId="2" xfId="0" applyFont="1" applyBorder="1"/>
    <xf numFmtId="0" fontId="34" fillId="0" borderId="7" xfId="0" applyFont="1" applyBorder="1" applyAlignment="1"/>
    <xf numFmtId="0" fontId="30" fillId="2" borderId="2" xfId="0" applyNumberFormat="1" applyFont="1" applyFill="1" applyBorder="1" applyAlignment="1">
      <alignment horizontal="center"/>
    </xf>
    <xf numFmtId="0" fontId="30" fillId="2" borderId="2" xfId="0" applyFont="1" applyFill="1" applyBorder="1" applyAlignment="1">
      <alignment horizontal="center"/>
    </xf>
    <xf numFmtId="43" fontId="30" fillId="0" borderId="2" xfId="1" applyFont="1" applyBorder="1"/>
    <xf numFmtId="43" fontId="30" fillId="0" borderId="2" xfId="0" applyNumberFormat="1" applyFont="1" applyBorder="1"/>
    <xf numFmtId="43" fontId="34" fillId="0" borderId="0" xfId="0" applyNumberFormat="1" applyFont="1"/>
    <xf numFmtId="43" fontId="27" fillId="0" borderId="0" xfId="0" applyNumberFormat="1" applyFont="1"/>
    <xf numFmtId="0" fontId="38" fillId="0" borderId="6" xfId="0" applyFont="1" applyBorder="1" applyAlignment="1">
      <alignment horizontal="center" vertical="center" wrapText="1"/>
    </xf>
    <xf numFmtId="0" fontId="47" fillId="0" borderId="0" xfId="0" applyFont="1" applyAlignment="1">
      <alignment horizontal="center"/>
    </xf>
    <xf numFmtId="0" fontId="47" fillId="2" borderId="0" xfId="0" applyFont="1" applyFill="1"/>
    <xf numFmtId="0" fontId="24" fillId="2" borderId="0" xfId="0" applyFont="1" applyFill="1" applyAlignment="1">
      <alignment horizontal="center"/>
    </xf>
    <xf numFmtId="43" fontId="24" fillId="0" borderId="0" xfId="0" applyNumberFormat="1" applyFont="1"/>
    <xf numFmtId="0" fontId="24" fillId="0" borderId="0" xfId="0" applyFont="1"/>
    <xf numFmtId="0" fontId="27" fillId="0" borderId="0" xfId="0" applyFont="1"/>
    <xf numFmtId="43" fontId="30" fillId="0" borderId="0" xfId="0" applyNumberFormat="1" applyFont="1"/>
    <xf numFmtId="0" fontId="27" fillId="0" borderId="2" xfId="0" applyFont="1" applyBorder="1"/>
    <xf numFmtId="0" fontId="38" fillId="0" borderId="7" xfId="0" applyFont="1" applyBorder="1" applyAlignment="1">
      <alignment horizontal="center" vertical="center" wrapText="1"/>
    </xf>
    <xf numFmtId="0" fontId="16" fillId="2" borderId="16" xfId="0" applyFont="1" applyFill="1" applyBorder="1" applyAlignment="1">
      <alignment horizontal="left"/>
    </xf>
    <xf numFmtId="0" fontId="16" fillId="2" borderId="16" xfId="0" applyNumberFormat="1" applyFont="1" applyFill="1" applyBorder="1" applyAlignment="1">
      <alignment horizontal="center"/>
    </xf>
    <xf numFmtId="43" fontId="16" fillId="0" borderId="16" xfId="1" applyFont="1" applyBorder="1"/>
    <xf numFmtId="43" fontId="16" fillId="0" borderId="16" xfId="1" applyFont="1" applyFill="1" applyBorder="1"/>
    <xf numFmtId="0" fontId="16" fillId="0" borderId="16" xfId="0" applyFont="1" applyBorder="1"/>
    <xf numFmtId="0" fontId="16" fillId="2" borderId="11" xfId="0" applyNumberFormat="1" applyFont="1" applyFill="1" applyBorder="1" applyAlignment="1">
      <alignment horizontal="center"/>
    </xf>
    <xf numFmtId="43" fontId="16" fillId="0" borderId="11" xfId="1" applyFont="1" applyBorder="1"/>
    <xf numFmtId="43" fontId="16" fillId="0" borderId="11" xfId="1" applyFont="1" applyFill="1" applyBorder="1"/>
    <xf numFmtId="0" fontId="16" fillId="0" borderId="11" xfId="0" applyFont="1" applyBorder="1"/>
    <xf numFmtId="43" fontId="16" fillId="0" borderId="11" xfId="0" applyNumberFormat="1" applyFont="1" applyBorder="1"/>
    <xf numFmtId="0" fontId="16" fillId="2" borderId="12" xfId="0" applyNumberFormat="1" applyFont="1" applyFill="1" applyBorder="1" applyAlignment="1">
      <alignment horizontal="center"/>
    </xf>
    <xf numFmtId="43" fontId="16" fillId="0" borderId="12" xfId="1" applyFont="1" applyBorder="1"/>
    <xf numFmtId="43" fontId="16" fillId="0" borderId="12" xfId="1" applyFont="1" applyFill="1" applyBorder="1"/>
    <xf numFmtId="43" fontId="16" fillId="0" borderId="12" xfId="0" applyNumberFormat="1" applyFont="1" applyBorder="1"/>
    <xf numFmtId="0" fontId="57" fillId="2" borderId="0" xfId="0" applyFont="1" applyFill="1" applyBorder="1" applyAlignment="1">
      <alignment horizontal="center"/>
    </xf>
    <xf numFmtId="0" fontId="16" fillId="2" borderId="0" xfId="0" applyNumberFormat="1" applyFont="1" applyFill="1" applyBorder="1" applyAlignment="1">
      <alignment horizontal="center"/>
    </xf>
    <xf numFmtId="43" fontId="16" fillId="0" borderId="0" xfId="1" applyFont="1" applyBorder="1"/>
    <xf numFmtId="43" fontId="16" fillId="0" borderId="0" xfId="0" applyNumberFormat="1" applyFont="1" applyBorder="1"/>
    <xf numFmtId="2" fontId="37" fillId="0" borderId="11" xfId="0" applyNumberFormat="1" applyFont="1" applyFill="1" applyBorder="1" applyAlignment="1">
      <alignment vertical="center"/>
    </xf>
    <xf numFmtId="2" fontId="37" fillId="0" borderId="14" xfId="0" applyNumberFormat="1" applyFont="1" applyFill="1" applyBorder="1" applyAlignment="1">
      <alignment vertical="center"/>
    </xf>
    <xf numFmtId="2" fontId="37" fillId="0" borderId="13" xfId="0" applyNumberFormat="1" applyFont="1" applyFill="1" applyBorder="1" applyAlignment="1">
      <alignment vertical="center"/>
    </xf>
    <xf numFmtId="0" fontId="27" fillId="0" borderId="10" xfId="0" applyFont="1" applyFill="1" applyBorder="1" applyAlignment="1">
      <alignment horizontal="center" vertical="center" wrapText="1"/>
    </xf>
    <xf numFmtId="0" fontId="34" fillId="0" borderId="2" xfId="0" applyFont="1" applyBorder="1" applyAlignment="1">
      <alignment horizontal="center"/>
    </xf>
    <xf numFmtId="2" fontId="27" fillId="0" borderId="14" xfId="0" applyNumberFormat="1" applyFont="1" applyFill="1" applyBorder="1" applyAlignment="1">
      <alignment vertical="center" wrapText="1"/>
    </xf>
    <xf numFmtId="0" fontId="41" fillId="0" borderId="16" xfId="0" applyFont="1" applyFill="1" applyBorder="1" applyAlignment="1">
      <alignment vertical="center"/>
    </xf>
    <xf numFmtId="0" fontId="37" fillId="0" borderId="11" xfId="0" applyFont="1" applyFill="1" applyBorder="1" applyAlignment="1">
      <alignment horizontal="left" vertical="center" indent="1"/>
    </xf>
    <xf numFmtId="0" fontId="41" fillId="0" borderId="7" xfId="0" applyFont="1" applyFill="1" applyBorder="1" applyAlignment="1">
      <alignment vertical="center"/>
    </xf>
    <xf numFmtId="0" fontId="37" fillId="0" borderId="7" xfId="0" applyFont="1" applyFill="1" applyBorder="1" applyAlignment="1">
      <alignment vertical="center"/>
    </xf>
    <xf numFmtId="0" fontId="20" fillId="0" borderId="11" xfId="0" applyFont="1" applyFill="1" applyBorder="1" applyAlignment="1">
      <alignment vertical="center"/>
    </xf>
    <xf numFmtId="0" fontId="45" fillId="0" borderId="11" xfId="0" applyFont="1" applyFill="1" applyBorder="1" applyAlignment="1">
      <alignment horizontal="left" vertical="center" indent="1"/>
    </xf>
    <xf numFmtId="0" fontId="45" fillId="0" borderId="12" xfId="0" applyFont="1" applyFill="1" applyBorder="1" applyAlignment="1">
      <alignment vertical="center"/>
    </xf>
    <xf numFmtId="0" fontId="6" fillId="2" borderId="11" xfId="0" applyFont="1" applyFill="1" applyBorder="1" applyAlignment="1">
      <alignment horizontal="center"/>
    </xf>
    <xf numFmtId="0" fontId="6" fillId="2" borderId="16" xfId="0" applyFont="1" applyFill="1" applyBorder="1" applyAlignment="1">
      <alignment horizontal="center"/>
    </xf>
    <xf numFmtId="0" fontId="16" fillId="2" borderId="11" xfId="0" applyFont="1" applyFill="1" applyBorder="1" applyAlignment="1">
      <alignment horizontal="left"/>
    </xf>
    <xf numFmtId="0" fontId="16" fillId="2" borderId="11" xfId="0" applyFont="1" applyFill="1" applyBorder="1" applyAlignment="1">
      <alignment horizontal="center" vertical="center" wrapText="1"/>
    </xf>
    <xf numFmtId="0" fontId="38" fillId="2" borderId="16" xfId="0" applyFont="1" applyFill="1" applyBorder="1" applyAlignment="1">
      <alignment vertical="center"/>
    </xf>
    <xf numFmtId="0" fontId="16" fillId="2" borderId="16" xfId="0" applyNumberFormat="1" applyFont="1" applyFill="1" applyBorder="1" applyAlignment="1">
      <alignment horizontal="center" vertical="center"/>
    </xf>
    <xf numFmtId="43" fontId="16" fillId="0" borderId="16" xfId="1" applyFont="1" applyBorder="1" applyAlignment="1">
      <alignment vertical="center"/>
    </xf>
    <xf numFmtId="0" fontId="16" fillId="2" borderId="11" xfId="0" applyNumberFormat="1" applyFont="1" applyFill="1" applyBorder="1" applyAlignment="1">
      <alignment horizontal="center" vertical="center"/>
    </xf>
    <xf numFmtId="43" fontId="16" fillId="0" borderId="11" xfId="1" applyFont="1" applyBorder="1" applyAlignment="1">
      <alignment vertical="center"/>
    </xf>
    <xf numFmtId="0" fontId="16" fillId="2" borderId="11" xfId="0" quotePrefix="1" applyFont="1" applyFill="1" applyBorder="1" applyAlignment="1">
      <alignment vertical="center"/>
    </xf>
    <xf numFmtId="0" fontId="38" fillId="2" borderId="11" xfId="0" applyFont="1" applyFill="1" applyBorder="1" applyAlignment="1">
      <alignment vertical="center"/>
    </xf>
    <xf numFmtId="0" fontId="16" fillId="2" borderId="11" xfId="0" applyFont="1" applyFill="1" applyBorder="1" applyAlignment="1">
      <alignment horizontal="left" vertical="center"/>
    </xf>
    <xf numFmtId="0" fontId="6" fillId="2" borderId="11" xfId="0" quotePrefix="1" applyFont="1" applyFill="1" applyBorder="1" applyAlignment="1">
      <alignment vertical="center"/>
    </xf>
    <xf numFmtId="0" fontId="37" fillId="2" borderId="12" xfId="0" applyFont="1" applyFill="1" applyBorder="1" applyAlignment="1">
      <alignment vertical="center"/>
    </xf>
    <xf numFmtId="0" fontId="30" fillId="2" borderId="12" xfId="0" applyFont="1" applyFill="1" applyBorder="1" applyAlignment="1">
      <alignment horizontal="center" vertical="center"/>
    </xf>
    <xf numFmtId="0" fontId="30" fillId="0" borderId="12" xfId="0" applyFont="1" applyBorder="1" applyAlignment="1">
      <alignment vertical="center"/>
    </xf>
    <xf numFmtId="43" fontId="16" fillId="0" borderId="12" xfId="1" applyFont="1" applyBorder="1" applyAlignment="1">
      <alignment vertical="center"/>
    </xf>
    <xf numFmtId="0" fontId="6" fillId="2" borderId="12" xfId="0" applyFont="1" applyFill="1" applyBorder="1" applyAlignment="1">
      <alignment horizontal="center"/>
    </xf>
    <xf numFmtId="0" fontId="0" fillId="0" borderId="0" xfId="0" applyAlignment="1"/>
    <xf numFmtId="0" fontId="24" fillId="2" borderId="0" xfId="0" applyFont="1" applyFill="1" applyAlignment="1"/>
    <xf numFmtId="0" fontId="38" fillId="2" borderId="16" xfId="0" applyFont="1" applyFill="1" applyBorder="1" applyAlignment="1"/>
    <xf numFmtId="0" fontId="38" fillId="2" borderId="11" xfId="0" applyFont="1" applyFill="1" applyBorder="1" applyAlignment="1"/>
    <xf numFmtId="0" fontId="38" fillId="2" borderId="12" xfId="0" applyFont="1" applyFill="1" applyBorder="1" applyAlignment="1"/>
    <xf numFmtId="0" fontId="16" fillId="2" borderId="16" xfId="0" applyFont="1" applyFill="1" applyBorder="1" applyAlignment="1"/>
    <xf numFmtId="0" fontId="16" fillId="2" borderId="11" xfId="0" applyFont="1" applyFill="1" applyBorder="1" applyAlignment="1"/>
    <xf numFmtId="0" fontId="16" fillId="2" borderId="11" xfId="0" quotePrefix="1" applyFont="1" applyFill="1" applyBorder="1" applyAlignment="1"/>
    <xf numFmtId="0" fontId="3" fillId="2" borderId="11" xfId="0" quotePrefix="1" applyFont="1" applyFill="1" applyBorder="1" applyAlignment="1"/>
    <xf numFmtId="0" fontId="46" fillId="2" borderId="11" xfId="0" applyFont="1" applyFill="1" applyBorder="1" applyAlignment="1"/>
    <xf numFmtId="0" fontId="6" fillId="2" borderId="12" xfId="0" quotePrefix="1" applyFont="1" applyFill="1" applyBorder="1" applyAlignment="1"/>
    <xf numFmtId="0" fontId="6" fillId="2" borderId="11" xfId="0" quotePrefix="1" applyFont="1" applyFill="1" applyBorder="1" applyAlignment="1"/>
    <xf numFmtId="0" fontId="16" fillId="2" borderId="12" xfId="0" applyFont="1" applyFill="1" applyBorder="1" applyAlignment="1"/>
    <xf numFmtId="0" fontId="37" fillId="0" borderId="2" xfId="0" applyFont="1" applyBorder="1" applyAlignment="1">
      <alignment horizontal="center" vertical="center" wrapText="1"/>
    </xf>
    <xf numFmtId="0" fontId="61" fillId="0" borderId="0" xfId="0" applyFont="1" applyAlignment="1"/>
    <xf numFmtId="0" fontId="17" fillId="0" borderId="16" xfId="0" applyFont="1" applyFill="1" applyBorder="1" applyAlignment="1">
      <alignment vertical="center"/>
    </xf>
    <xf numFmtId="0" fontId="17" fillId="0" borderId="16" xfId="0" applyFont="1" applyFill="1" applyBorder="1" applyAlignment="1">
      <alignment horizontal="left" vertical="center"/>
    </xf>
    <xf numFmtId="2" fontId="31" fillId="0" borderId="16" xfId="0" applyNumberFormat="1" applyFont="1" applyFill="1" applyBorder="1" applyAlignment="1">
      <alignment vertical="center"/>
    </xf>
    <xf numFmtId="0" fontId="17" fillId="0" borderId="11" xfId="0" applyFont="1" applyFill="1" applyBorder="1" applyAlignment="1">
      <alignment vertical="center"/>
    </xf>
    <xf numFmtId="0" fontId="17" fillId="0" borderId="11" xfId="0" applyFont="1" applyFill="1" applyBorder="1" applyAlignment="1">
      <alignment horizontal="left" vertical="center"/>
    </xf>
    <xf numFmtId="2" fontId="31" fillId="0" borderId="11" xfId="0" applyNumberFormat="1" applyFont="1" applyFill="1" applyBorder="1" applyAlignment="1">
      <alignment vertical="center"/>
    </xf>
    <xf numFmtId="0" fontId="16" fillId="0" borderId="12" xfId="0" applyFont="1" applyFill="1" applyBorder="1" applyAlignment="1">
      <alignment horizontal="left" vertical="center"/>
    </xf>
    <xf numFmtId="2" fontId="31" fillId="0" borderId="2" xfId="0" applyNumberFormat="1" applyFont="1" applyFill="1" applyBorder="1" applyAlignment="1">
      <alignment vertical="center"/>
    </xf>
    <xf numFmtId="0" fontId="16" fillId="0" borderId="0" xfId="0" applyFont="1" applyFill="1" applyAlignment="1">
      <alignment horizontal="center" vertical="center"/>
    </xf>
    <xf numFmtId="2" fontId="30" fillId="0" borderId="0" xfId="0" applyNumberFormat="1" applyFont="1" applyFill="1" applyAlignment="1">
      <alignment vertical="center"/>
    </xf>
    <xf numFmtId="0" fontId="30" fillId="0" borderId="16" xfId="0" applyFont="1" applyFill="1" applyBorder="1" applyAlignment="1">
      <alignment vertical="center"/>
    </xf>
    <xf numFmtId="2" fontId="30" fillId="0" borderId="6" xfId="0" applyNumberFormat="1" applyFont="1" applyFill="1" applyBorder="1" applyAlignment="1">
      <alignment vertical="center"/>
    </xf>
    <xf numFmtId="2" fontId="30" fillId="0" borderId="14" xfId="0" applyNumberFormat="1" applyFont="1" applyFill="1" applyBorder="1" applyAlignment="1">
      <alignment vertical="center"/>
    </xf>
    <xf numFmtId="0" fontId="27" fillId="0" borderId="7" xfId="0" applyFont="1" applyFill="1" applyBorder="1" applyAlignment="1">
      <alignment horizontal="center" vertical="center" wrapText="1"/>
    </xf>
    <xf numFmtId="0" fontId="27" fillId="0" borderId="16" xfId="0" applyFont="1" applyFill="1" applyBorder="1" applyAlignment="1">
      <alignment horizontal="left" vertical="center" wrapText="1"/>
    </xf>
    <xf numFmtId="2" fontId="27" fillId="0" borderId="2" xfId="0" applyNumberFormat="1" applyFont="1" applyFill="1" applyBorder="1" applyAlignment="1">
      <alignment horizontal="right" vertical="center" wrapText="1"/>
    </xf>
    <xf numFmtId="0" fontId="27" fillId="0" borderId="11" xfId="0" applyFont="1" applyFill="1" applyBorder="1" applyAlignment="1">
      <alignment horizontal="center" vertical="center" wrapText="1"/>
    </xf>
    <xf numFmtId="0" fontId="27" fillId="0" borderId="11" xfId="0" applyFont="1" applyFill="1" applyBorder="1" applyAlignment="1">
      <alignment horizontal="left" vertical="center" wrapText="1"/>
    </xf>
    <xf numFmtId="0" fontId="23" fillId="0" borderId="7" xfId="0" applyFont="1" applyFill="1" applyBorder="1" applyAlignment="1">
      <alignment horizontal="left" vertical="center" wrapText="1"/>
    </xf>
    <xf numFmtId="2" fontId="23" fillId="0" borderId="2" xfId="0" applyNumberFormat="1" applyFont="1" applyFill="1" applyBorder="1" applyAlignment="1">
      <alignment horizontal="right" vertical="center" wrapText="1"/>
    </xf>
    <xf numFmtId="2" fontId="23" fillId="0" borderId="13" xfId="0" applyNumberFormat="1" applyFont="1" applyFill="1" applyBorder="1" applyAlignment="1">
      <alignment horizontal="right" vertical="center" wrapText="1"/>
    </xf>
    <xf numFmtId="2" fontId="23" fillId="0" borderId="11" xfId="0" applyNumberFormat="1" applyFont="1" applyFill="1" applyBorder="1" applyAlignment="1">
      <alignment horizontal="right" vertical="center" wrapText="1"/>
    </xf>
    <xf numFmtId="0" fontId="23" fillId="0" borderId="11" xfId="0" applyFont="1" applyFill="1" applyBorder="1" applyAlignment="1">
      <alignment horizontal="left" vertical="center" wrapText="1"/>
    </xf>
    <xf numFmtId="0" fontId="27" fillId="0" borderId="7" xfId="0" applyFont="1" applyFill="1" applyBorder="1" applyAlignment="1">
      <alignment horizontal="left" vertical="center" wrapText="1"/>
    </xf>
    <xf numFmtId="2" fontId="27" fillId="0" borderId="10" xfId="0" applyNumberFormat="1" applyFont="1" applyFill="1" applyBorder="1" applyAlignment="1">
      <alignment horizontal="right" vertical="center" wrapText="1"/>
    </xf>
    <xf numFmtId="0" fontId="27" fillId="0" borderId="14" xfId="0" applyFont="1" applyFill="1" applyBorder="1" applyAlignment="1">
      <alignment horizontal="center" vertical="center" wrapText="1"/>
    </xf>
    <xf numFmtId="0" fontId="6" fillId="0" borderId="21" xfId="0" applyFont="1" applyBorder="1" applyAlignment="1">
      <alignment horizontal="left" vertical="center"/>
    </xf>
    <xf numFmtId="2" fontId="23" fillId="0" borderId="14" xfId="0" applyNumberFormat="1" applyFont="1" applyFill="1" applyBorder="1" applyAlignment="1">
      <alignment horizontal="right" vertical="center" wrapText="1"/>
    </xf>
    <xf numFmtId="0" fontId="27" fillId="0" borderId="12" xfId="0" applyFont="1" applyFill="1" applyBorder="1" applyAlignment="1">
      <alignment horizontal="left" vertical="center" wrapText="1"/>
    </xf>
    <xf numFmtId="2" fontId="23" fillId="0" borderId="12" xfId="0" applyNumberFormat="1" applyFont="1" applyFill="1" applyBorder="1" applyAlignment="1">
      <alignment horizontal="right" vertical="center" wrapText="1"/>
    </xf>
    <xf numFmtId="2" fontId="23" fillId="0" borderId="5" xfId="0" applyNumberFormat="1" applyFont="1" applyBorder="1" applyAlignment="1">
      <alignment horizontal="right" vertical="center" wrapText="1"/>
    </xf>
    <xf numFmtId="0" fontId="34" fillId="0" borderId="2" xfId="0" applyFont="1" applyBorder="1" applyAlignment="1">
      <alignment wrapText="1"/>
    </xf>
    <xf numFmtId="0" fontId="34" fillId="0" borderId="2" xfId="0" applyFont="1" applyBorder="1" applyAlignment="1">
      <alignment horizontal="left"/>
    </xf>
    <xf numFmtId="0" fontId="34" fillId="0" borderId="2" xfId="0" applyFont="1" applyBorder="1" applyAlignment="1">
      <alignment horizontal="left" wrapText="1"/>
    </xf>
    <xf numFmtId="0" fontId="42" fillId="0" borderId="2" xfId="0" applyFont="1" applyBorder="1" applyAlignment="1">
      <alignment horizontal="right" wrapText="1"/>
    </xf>
    <xf numFmtId="0" fontId="34" fillId="0" borderId="2" xfId="0" applyFont="1" applyBorder="1" applyAlignment="1"/>
    <xf numFmtId="0" fontId="34" fillId="0" borderId="2" xfId="0" quotePrefix="1" applyFont="1" applyBorder="1" applyAlignment="1"/>
    <xf numFmtId="16" fontId="6" fillId="2" borderId="11" xfId="0" applyNumberFormat="1" applyFont="1" applyFill="1" applyBorder="1" applyAlignment="1">
      <alignment horizontal="center"/>
    </xf>
    <xf numFmtId="0" fontId="6" fillId="2" borderId="1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2" xfId="0" applyFont="1" applyFill="1" applyBorder="1" applyAlignment="1">
      <alignment vertical="center"/>
    </xf>
    <xf numFmtId="16" fontId="6" fillId="2" borderId="12" xfId="0" applyNumberFormat="1" applyFont="1" applyFill="1" applyBorder="1" applyAlignment="1">
      <alignment horizontal="center"/>
    </xf>
    <xf numFmtId="0" fontId="3" fillId="0" borderId="6" xfId="0" applyFont="1" applyFill="1" applyBorder="1" applyAlignment="1">
      <alignment horizontal="left" vertical="center" indent="2"/>
    </xf>
    <xf numFmtId="0" fontId="37" fillId="0" borderId="0" xfId="0" applyFont="1" applyAlignment="1">
      <alignment vertical="center"/>
    </xf>
    <xf numFmtId="0" fontId="37" fillId="0" borderId="2" xfId="0" applyFont="1" applyBorder="1"/>
    <xf numFmtId="43" fontId="27" fillId="0" borderId="2" xfId="1" applyFont="1" applyBorder="1"/>
    <xf numFmtId="0" fontId="41" fillId="0" borderId="2" xfId="0" applyFont="1" applyBorder="1"/>
    <xf numFmtId="164" fontId="37" fillId="0" borderId="2" xfId="0" applyNumberFormat="1" applyFont="1" applyBorder="1"/>
    <xf numFmtId="0" fontId="64" fillId="0" borderId="0" xfId="0" applyFont="1" applyAlignment="1">
      <alignment vertical="center"/>
    </xf>
    <xf numFmtId="0" fontId="37" fillId="0" borderId="2" xfId="0" applyFont="1" applyBorder="1" applyAlignment="1">
      <alignment horizontal="center" vertical="center"/>
    </xf>
    <xf numFmtId="0" fontId="41" fillId="0" borderId="10" xfId="0" applyFont="1" applyBorder="1" applyAlignment="1">
      <alignment horizontal="left" vertical="center"/>
    </xf>
    <xf numFmtId="0" fontId="41" fillId="0" borderId="10" xfId="0" applyFont="1" applyBorder="1" applyAlignment="1">
      <alignment horizontal="center" vertical="center"/>
    </xf>
    <xf numFmtId="2" fontId="27" fillId="0" borderId="10" xfId="0" applyNumberFormat="1" applyFont="1" applyBorder="1" applyAlignment="1">
      <alignment vertical="center" wrapText="1"/>
    </xf>
    <xf numFmtId="0" fontId="41" fillId="0" borderId="0" xfId="0" applyFont="1" applyAlignment="1">
      <alignment vertical="center"/>
    </xf>
    <xf numFmtId="0" fontId="27" fillId="0" borderId="6" xfId="0" applyFont="1" applyBorder="1" applyAlignment="1">
      <alignment horizontal="center" vertical="center"/>
    </xf>
    <xf numFmtId="0" fontId="27" fillId="0" borderId="6" xfId="0" applyFont="1" applyBorder="1" applyAlignment="1">
      <alignment vertical="center"/>
    </xf>
    <xf numFmtId="2" fontId="27" fillId="0" borderId="6" xfId="0" applyNumberFormat="1" applyFont="1" applyBorder="1" applyAlignment="1">
      <alignment horizontal="right" vertical="center"/>
    </xf>
    <xf numFmtId="2" fontId="27" fillId="0" borderId="6" xfId="0" applyNumberFormat="1" applyFont="1" applyBorder="1" applyAlignment="1">
      <alignment vertical="center" wrapText="1"/>
    </xf>
    <xf numFmtId="2" fontId="27" fillId="0" borderId="0" xfId="0" applyNumberFormat="1" applyFont="1" applyAlignment="1">
      <alignment vertical="center"/>
    </xf>
    <xf numFmtId="0" fontId="27" fillId="0" borderId="7" xfId="0" applyFont="1" applyBorder="1" applyAlignment="1">
      <alignment horizontal="center" vertical="center"/>
    </xf>
    <xf numFmtId="2" fontId="27" fillId="0" borderId="7" xfId="0" applyNumberFormat="1" applyFont="1" applyBorder="1" applyAlignment="1">
      <alignment horizontal="right" vertical="center"/>
    </xf>
    <xf numFmtId="2" fontId="27" fillId="0" borderId="7" xfId="0" applyNumberFormat="1" applyFont="1" applyBorder="1" applyAlignment="1">
      <alignment vertical="center"/>
    </xf>
    <xf numFmtId="2" fontId="27" fillId="0" borderId="7" xfId="0" applyNumberFormat="1" applyFont="1" applyBorder="1" applyAlignment="1">
      <alignment vertical="center" wrapText="1"/>
    </xf>
    <xf numFmtId="2" fontId="27" fillId="0" borderId="6" xfId="0" applyNumberFormat="1" applyFont="1" applyBorder="1" applyAlignment="1">
      <alignment vertical="center"/>
    </xf>
    <xf numFmtId="0" fontId="27" fillId="0" borderId="2" xfId="0" applyFont="1" applyBorder="1" applyAlignment="1">
      <alignment horizontal="center" vertical="center"/>
    </xf>
    <xf numFmtId="0" fontId="27" fillId="0" borderId="2" xfId="0" applyFont="1" applyBorder="1" applyAlignment="1">
      <alignment vertical="center"/>
    </xf>
    <xf numFmtId="2" fontId="27" fillId="0" borderId="2" xfId="0" applyNumberFormat="1" applyFont="1" applyBorder="1" applyAlignment="1">
      <alignment horizontal="right" vertical="center"/>
    </xf>
    <xf numFmtId="2" fontId="27" fillId="0" borderId="2" xfId="0" applyNumberFormat="1" applyFont="1" applyBorder="1" applyAlignment="1">
      <alignment vertical="center" wrapText="1"/>
    </xf>
    <xf numFmtId="2" fontId="35" fillId="0" borderId="2" xfId="0" applyNumberFormat="1" applyFont="1" applyBorder="1" applyAlignment="1">
      <alignment horizontal="right" vertical="center"/>
    </xf>
    <xf numFmtId="2" fontId="35" fillId="0" borderId="2" xfId="0" applyNumberFormat="1" applyFont="1" applyBorder="1" applyAlignment="1">
      <alignment vertical="center"/>
    </xf>
    <xf numFmtId="2" fontId="35" fillId="0" borderId="0" xfId="0" applyNumberFormat="1" applyFont="1" applyAlignment="1">
      <alignment vertical="center"/>
    </xf>
    <xf numFmtId="0" fontId="35" fillId="0" borderId="0" xfId="0" applyFont="1" applyAlignment="1">
      <alignment vertical="center"/>
    </xf>
    <xf numFmtId="2" fontId="27" fillId="0" borderId="10" xfId="0" applyNumberFormat="1" applyFont="1" applyBorder="1" applyAlignment="1">
      <alignment horizontal="right" vertical="center"/>
    </xf>
    <xf numFmtId="0" fontId="64" fillId="0" borderId="10" xfId="0" applyFont="1" applyBorder="1" applyAlignment="1">
      <alignment vertical="center"/>
    </xf>
    <xf numFmtId="0" fontId="35" fillId="0" borderId="0" xfId="0" applyFont="1" applyAlignment="1">
      <alignment horizontal="left" vertical="center"/>
    </xf>
    <xf numFmtId="0" fontId="27" fillId="0" borderId="0" xfId="0" applyFont="1" applyAlignment="1">
      <alignment vertical="center"/>
    </xf>
    <xf numFmtId="2" fontId="64" fillId="0" borderId="0" xfId="0" applyNumberFormat="1" applyFont="1" applyAlignment="1">
      <alignment vertical="center"/>
    </xf>
    <xf numFmtId="0" fontId="27" fillId="0" borderId="0" xfId="0" applyFont="1" applyAlignment="1">
      <alignment horizontal="center" vertical="center"/>
    </xf>
    <xf numFmtId="0" fontId="27" fillId="0" borderId="0" xfId="0" applyFont="1" applyAlignment="1">
      <alignment horizontal="center" vertical="top"/>
    </xf>
    <xf numFmtId="0" fontId="64" fillId="0" borderId="0" xfId="0" applyFont="1" applyAlignment="1">
      <alignment horizontal="center" vertical="center"/>
    </xf>
    <xf numFmtId="0" fontId="35" fillId="0" borderId="3" xfId="0" applyFont="1" applyBorder="1" applyAlignment="1">
      <alignment vertical="center"/>
    </xf>
    <xf numFmtId="0" fontId="64" fillId="0" borderId="4" xfId="0" applyFont="1" applyBorder="1" applyAlignment="1">
      <alignment vertical="center"/>
    </xf>
    <xf numFmtId="0" fontId="64" fillId="0" borderId="5" xfId="0" applyFont="1" applyBorder="1" applyAlignment="1">
      <alignment vertical="center"/>
    </xf>
    <xf numFmtId="0" fontId="27" fillId="0" borderId="16" xfId="0" applyFont="1" applyBorder="1" applyAlignment="1">
      <alignment vertical="center"/>
    </xf>
    <xf numFmtId="0" fontId="27" fillId="0" borderId="16" xfId="0" applyFont="1" applyBorder="1" applyAlignment="1">
      <alignment horizontal="center" vertical="center"/>
    </xf>
    <xf numFmtId="2" fontId="27" fillId="0" borderId="16" xfId="0" applyNumberFormat="1" applyFont="1" applyBorder="1" applyAlignment="1">
      <alignment vertical="center"/>
    </xf>
    <xf numFmtId="0" fontId="30" fillId="0" borderId="16" xfId="0" applyFont="1" applyBorder="1" applyAlignment="1">
      <alignment horizontal="center" vertical="center"/>
    </xf>
    <xf numFmtId="0" fontId="27" fillId="0" borderId="11" xfId="0" applyFont="1" applyBorder="1" applyAlignment="1">
      <alignment vertical="center"/>
    </xf>
    <xf numFmtId="0" fontId="27" fillId="0" borderId="11" xfId="0" applyFont="1" applyBorder="1" applyAlignment="1">
      <alignment horizontal="center" vertical="center"/>
    </xf>
    <xf numFmtId="2" fontId="27" fillId="0" borderId="11" xfId="0" applyNumberFormat="1" applyFont="1" applyBorder="1" applyAlignment="1">
      <alignment vertical="center"/>
    </xf>
    <xf numFmtId="0" fontId="30" fillId="0" borderId="11"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horizontal="center" vertical="center"/>
    </xf>
    <xf numFmtId="2" fontId="27" fillId="0" borderId="12" xfId="0" applyNumberFormat="1" applyFont="1" applyBorder="1" applyAlignment="1">
      <alignment vertical="center"/>
    </xf>
    <xf numFmtId="0" fontId="27" fillId="0" borderId="4" xfId="0" applyFont="1" applyBorder="1" applyAlignment="1">
      <alignment horizontal="center" vertical="center"/>
    </xf>
    <xf numFmtId="0" fontId="27" fillId="0" borderId="4" xfId="0" applyFont="1" applyBorder="1" applyAlignment="1">
      <alignment vertical="center"/>
    </xf>
    <xf numFmtId="2" fontId="27" fillId="0" borderId="4" xfId="0" applyNumberFormat="1" applyFont="1" applyBorder="1" applyAlignment="1">
      <alignment vertical="center"/>
    </xf>
    <xf numFmtId="0" fontId="27" fillId="0" borderId="5" xfId="0" applyFont="1" applyBorder="1" applyAlignment="1">
      <alignment vertical="center"/>
    </xf>
    <xf numFmtId="2" fontId="27" fillId="0" borderId="20" xfId="0" applyNumberFormat="1" applyFont="1" applyBorder="1" applyAlignment="1">
      <alignment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35" fillId="0" borderId="12" xfId="0" applyFont="1" applyBorder="1" applyAlignment="1">
      <alignment vertical="center"/>
    </xf>
    <xf numFmtId="0" fontId="35" fillId="0" borderId="12" xfId="0" applyFont="1" applyBorder="1" applyAlignment="1">
      <alignment horizontal="center" vertical="center"/>
    </xf>
    <xf numFmtId="2" fontId="35" fillId="0" borderId="24" xfId="0" applyNumberFormat="1" applyFont="1" applyBorder="1" applyAlignment="1">
      <alignment vertical="center"/>
    </xf>
    <xf numFmtId="0" fontId="27" fillId="0" borderId="25" xfId="0" applyFont="1" applyBorder="1" applyAlignment="1">
      <alignment vertical="center"/>
    </xf>
    <xf numFmtId="0" fontId="27" fillId="0" borderId="23" xfId="0" applyFont="1" applyBorder="1" applyAlignment="1">
      <alignment horizontal="center" vertical="center"/>
    </xf>
    <xf numFmtId="0" fontId="35" fillId="0" borderId="27" xfId="0" applyFont="1" applyBorder="1" applyAlignment="1">
      <alignment vertical="center"/>
    </xf>
    <xf numFmtId="0" fontId="27" fillId="0" borderId="1" xfId="0" applyFont="1" applyBorder="1" applyAlignment="1">
      <alignment horizontal="center" vertical="center"/>
    </xf>
    <xf numFmtId="0" fontId="27" fillId="0" borderId="1" xfId="0" applyFont="1" applyBorder="1" applyAlignment="1">
      <alignment vertical="center"/>
    </xf>
    <xf numFmtId="2" fontId="27" fillId="0" borderId="1" xfId="0" applyNumberFormat="1" applyFont="1" applyBorder="1" applyAlignment="1">
      <alignment vertical="center"/>
    </xf>
    <xf numFmtId="0" fontId="27" fillId="0" borderId="26" xfId="0" applyFont="1" applyBorder="1" applyAlignment="1">
      <alignment vertical="center"/>
    </xf>
    <xf numFmtId="2" fontId="27" fillId="0" borderId="16" xfId="0" applyNumberFormat="1" applyFont="1" applyBorder="1" applyAlignment="1">
      <alignment horizontal="center" vertical="center"/>
    </xf>
    <xf numFmtId="2" fontId="27" fillId="0" borderId="11" xfId="0" applyNumberFormat="1" applyFont="1" applyBorder="1" applyAlignment="1">
      <alignment horizontal="center" vertical="center"/>
    </xf>
    <xf numFmtId="2" fontId="35" fillId="0" borderId="9" xfId="0" applyNumberFormat="1" applyFont="1" applyBorder="1" applyAlignment="1">
      <alignment vertical="center"/>
    </xf>
    <xf numFmtId="0" fontId="27" fillId="0" borderId="9" xfId="0" applyFont="1" applyBorder="1" applyAlignment="1">
      <alignment vertical="center"/>
    </xf>
    <xf numFmtId="0" fontId="66" fillId="2" borderId="0" xfId="0" applyFont="1" applyFill="1" applyBorder="1" applyAlignment="1">
      <alignment vertical="center"/>
    </xf>
    <xf numFmtId="0" fontId="66" fillId="2" borderId="0" xfId="0" applyFont="1" applyFill="1" applyBorder="1" applyAlignment="1">
      <alignment vertical="center" wrapText="1"/>
    </xf>
    <xf numFmtId="0" fontId="45" fillId="2" borderId="0" xfId="0" applyFont="1" applyFill="1" applyBorder="1" applyAlignment="1">
      <alignment vertical="center" wrapText="1"/>
    </xf>
    <xf numFmtId="0" fontId="0" fillId="2" borderId="0" xfId="0" applyFill="1"/>
    <xf numFmtId="0" fontId="68" fillId="0" borderId="2" xfId="0" applyFont="1" applyBorder="1" applyAlignment="1">
      <alignment vertical="center" wrapText="1"/>
    </xf>
    <xf numFmtId="0" fontId="34" fillId="0" borderId="14" xfId="0" applyFont="1" applyBorder="1"/>
    <xf numFmtId="0" fontId="37" fillId="0" borderId="16" xfId="0" applyFont="1" applyBorder="1" applyAlignment="1">
      <alignment horizontal="center"/>
    </xf>
    <xf numFmtId="0" fontId="37" fillId="0" borderId="16" xfId="0" applyFont="1" applyBorder="1"/>
    <xf numFmtId="43" fontId="27" fillId="0" borderId="16" xfId="1" applyFont="1" applyBorder="1"/>
    <xf numFmtId="0" fontId="37" fillId="0" borderId="11" xfId="0" applyFont="1" applyBorder="1" applyAlignment="1">
      <alignment horizontal="center"/>
    </xf>
    <xf numFmtId="0" fontId="37" fillId="0" borderId="11" xfId="0" applyFont="1" applyBorder="1" applyAlignment="1">
      <alignment horizontal="left" indent="2"/>
    </xf>
    <xf numFmtId="0" fontId="37" fillId="0" borderId="11" xfId="0" applyFont="1" applyBorder="1"/>
    <xf numFmtId="43" fontId="27" fillId="0" borderId="11" xfId="1" applyFont="1" applyBorder="1"/>
    <xf numFmtId="0" fontId="37" fillId="0" borderId="12" xfId="0" applyFont="1" applyBorder="1" applyAlignment="1">
      <alignment horizontal="center"/>
    </xf>
    <xf numFmtId="0" fontId="37" fillId="0" borderId="12" xfId="0" applyFont="1" applyBorder="1"/>
    <xf numFmtId="43" fontId="27" fillId="0" borderId="12" xfId="1" applyFont="1" applyBorder="1"/>
    <xf numFmtId="0" fontId="63" fillId="0" borderId="0" xfId="0" applyFont="1" applyAlignment="1">
      <alignment vertical="center"/>
    </xf>
    <xf numFmtId="0" fontId="69" fillId="0" borderId="2" xfId="0" applyFont="1" applyBorder="1" applyAlignment="1">
      <alignment horizontal="center" vertical="center" wrapText="1"/>
    </xf>
    <xf numFmtId="0" fontId="69" fillId="0" borderId="2" xfId="0" applyFont="1" applyBorder="1" applyAlignment="1">
      <alignment horizontal="center" vertical="center"/>
    </xf>
    <xf numFmtId="0" fontId="69" fillId="0" borderId="5" xfId="0" applyFont="1" applyBorder="1" applyAlignment="1">
      <alignment horizontal="center" vertical="center" wrapText="1"/>
    </xf>
    <xf numFmtId="0" fontId="71" fillId="0" borderId="19" xfId="0" applyFont="1" applyBorder="1" applyAlignment="1">
      <alignment horizontal="center" vertical="center" wrapText="1"/>
    </xf>
    <xf numFmtId="0" fontId="71" fillId="0" borderId="16" xfId="0" applyFont="1" applyBorder="1" applyAlignment="1">
      <alignment vertical="center"/>
    </xf>
    <xf numFmtId="0" fontId="71" fillId="0" borderId="11" xfId="0" applyFont="1" applyBorder="1" applyAlignment="1">
      <alignment horizontal="center" vertical="center" wrapText="1"/>
    </xf>
    <xf numFmtId="0" fontId="71" fillId="0" borderId="11" xfId="0" applyFont="1" applyBorder="1" applyAlignment="1">
      <alignment vertical="center" wrapText="1"/>
    </xf>
    <xf numFmtId="2" fontId="71" fillId="0" borderId="11" xfId="0" applyNumberFormat="1" applyFont="1" applyBorder="1" applyAlignment="1">
      <alignment vertical="center" wrapText="1"/>
    </xf>
    <xf numFmtId="0" fontId="71" fillId="0" borderId="11" xfId="0" applyFont="1" applyBorder="1" applyAlignment="1">
      <alignment horizontal="center" vertical="center"/>
    </xf>
    <xf numFmtId="2" fontId="71" fillId="0" borderId="11" xfId="0" applyNumberFormat="1" applyFont="1" applyBorder="1" applyAlignment="1">
      <alignment vertical="center"/>
    </xf>
    <xf numFmtId="0" fontId="71" fillId="0" borderId="11" xfId="0" applyFont="1" applyBorder="1" applyAlignment="1">
      <alignment vertical="center"/>
    </xf>
    <xf numFmtId="0" fontId="71" fillId="0" borderId="21" xfId="0" applyFont="1" applyBorder="1" applyAlignment="1">
      <alignment vertical="center" wrapText="1"/>
    </xf>
    <xf numFmtId="0" fontId="47" fillId="0" borderId="11" xfId="0" applyFont="1" applyBorder="1" applyAlignment="1">
      <alignment vertical="center"/>
    </xf>
    <xf numFmtId="0" fontId="71" fillId="0" borderId="12" xfId="0" applyFont="1" applyBorder="1" applyAlignment="1">
      <alignment horizontal="center" vertical="center" wrapText="1"/>
    </xf>
    <xf numFmtId="0" fontId="71" fillId="0" borderId="12" xfId="0" applyFont="1" applyBorder="1" applyAlignment="1">
      <alignment vertical="center" wrapText="1"/>
    </xf>
    <xf numFmtId="2" fontId="71" fillId="0" borderId="12" xfId="0" applyNumberFormat="1" applyFont="1" applyBorder="1" applyAlignment="1">
      <alignment vertical="center"/>
    </xf>
    <xf numFmtId="0" fontId="71" fillId="0" borderId="12" xfId="0" applyFont="1" applyBorder="1" applyAlignment="1">
      <alignment vertical="center"/>
    </xf>
    <xf numFmtId="0" fontId="71" fillId="0" borderId="16" xfId="0" applyFont="1" applyBorder="1" applyAlignment="1">
      <alignment horizontal="center" vertical="center"/>
    </xf>
    <xf numFmtId="0" fontId="69" fillId="0" borderId="16" xfId="0" applyFont="1" applyBorder="1" applyAlignment="1">
      <alignment vertical="center"/>
    </xf>
    <xf numFmtId="2" fontId="71" fillId="0" borderId="16" xfId="0" applyNumberFormat="1" applyFont="1" applyBorder="1" applyAlignment="1">
      <alignment vertical="center"/>
    </xf>
    <xf numFmtId="0" fontId="71" fillId="0" borderId="14" xfId="0" applyFont="1" applyBorder="1" applyAlignment="1">
      <alignment horizontal="center" vertical="center"/>
    </xf>
    <xf numFmtId="0" fontId="71" fillId="0" borderId="14" xfId="0" applyFont="1" applyBorder="1" applyAlignment="1">
      <alignment vertical="center"/>
    </xf>
    <xf numFmtId="2" fontId="71" fillId="0" borderId="14" xfId="0" applyNumberFormat="1" applyFont="1" applyBorder="1" applyAlignment="1">
      <alignment vertical="center"/>
    </xf>
    <xf numFmtId="2" fontId="69" fillId="0" borderId="2" xfId="0" applyNumberFormat="1" applyFont="1" applyBorder="1" applyAlignment="1">
      <alignment vertical="center"/>
    </xf>
    <xf numFmtId="0" fontId="69" fillId="0" borderId="2" xfId="0" applyFont="1" applyBorder="1" applyAlignment="1">
      <alignment vertical="center"/>
    </xf>
    <xf numFmtId="0" fontId="37" fillId="0" borderId="16" xfId="0" applyFont="1" applyBorder="1" applyAlignment="1">
      <alignment vertical="center"/>
    </xf>
    <xf numFmtId="0" fontId="37" fillId="0" borderId="16" xfId="0" applyFont="1" applyBorder="1" applyAlignment="1">
      <alignment horizontal="center" vertical="center" wrapText="1"/>
    </xf>
    <xf numFmtId="164" fontId="37" fillId="0" borderId="11" xfId="0" applyNumberFormat="1" applyFont="1" applyBorder="1" applyAlignment="1">
      <alignment vertical="center" wrapText="1"/>
    </xf>
    <xf numFmtId="0" fontId="37" fillId="0" borderId="11" xfId="0" applyFont="1" applyBorder="1" applyAlignment="1">
      <alignment vertical="center" wrapText="1"/>
    </xf>
    <xf numFmtId="164" fontId="37" fillId="0" borderId="12" xfId="0" applyNumberFormat="1" applyFont="1" applyBorder="1" applyAlignment="1">
      <alignment vertical="center" wrapText="1"/>
    </xf>
    <xf numFmtId="0" fontId="37" fillId="0" borderId="12" xfId="0" applyFont="1" applyBorder="1" applyAlignment="1">
      <alignment vertical="center" wrapText="1"/>
    </xf>
    <xf numFmtId="164" fontId="37" fillId="0" borderId="12" xfId="0" applyNumberFormat="1" applyFont="1" applyBorder="1"/>
    <xf numFmtId="164" fontId="37" fillId="0" borderId="11" xfId="0" applyNumberFormat="1" applyFont="1" applyFill="1" applyBorder="1" applyAlignment="1">
      <alignment vertical="center" wrapText="1"/>
    </xf>
    <xf numFmtId="164" fontId="37" fillId="0" borderId="12" xfId="0" applyNumberFormat="1" applyFont="1" applyFill="1" applyBorder="1" applyAlignment="1">
      <alignment vertical="center" wrapText="1"/>
    </xf>
    <xf numFmtId="0" fontId="42" fillId="0" borderId="16" xfId="0" applyFont="1" applyBorder="1"/>
    <xf numFmtId="0" fontId="34" fillId="0" borderId="16" xfId="0" applyFont="1" applyBorder="1" applyAlignment="1">
      <alignment horizontal="center"/>
    </xf>
    <xf numFmtId="0" fontId="34" fillId="0" borderId="11" xfId="0" applyFont="1" applyBorder="1" applyAlignment="1">
      <alignment vertical="center" wrapText="1"/>
    </xf>
    <xf numFmtId="164" fontId="42" fillId="0" borderId="11" xfId="0" applyNumberFormat="1" applyFont="1" applyBorder="1"/>
    <xf numFmtId="0" fontId="34" fillId="0" borderId="11" xfId="0" applyFont="1" applyBorder="1" applyAlignment="1">
      <alignment horizontal="left"/>
    </xf>
    <xf numFmtId="0" fontId="34" fillId="0" borderId="12" xfId="0" applyFont="1" applyBorder="1" applyAlignment="1">
      <alignment horizontal="left"/>
    </xf>
    <xf numFmtId="164" fontId="42" fillId="0" borderId="12" xfId="0" applyNumberFormat="1" applyFont="1" applyBorder="1"/>
    <xf numFmtId="0" fontId="42" fillId="0" borderId="16" xfId="0" applyFont="1" applyBorder="1" applyAlignment="1">
      <alignment horizontal="left"/>
    </xf>
    <xf numFmtId="164" fontId="42" fillId="0" borderId="16" xfId="0" applyNumberFormat="1" applyFont="1" applyBorder="1" applyAlignment="1">
      <alignment horizontal="center" vertical="top"/>
    </xf>
    <xf numFmtId="0" fontId="42" fillId="0" borderId="16" xfId="0" applyFont="1" applyBorder="1" applyAlignment="1">
      <alignment horizontal="center" vertical="top"/>
    </xf>
    <xf numFmtId="164" fontId="34" fillId="0" borderId="2" xfId="0" applyNumberFormat="1" applyFont="1" applyBorder="1" applyAlignment="1">
      <alignment horizontal="center" vertical="center"/>
    </xf>
    <xf numFmtId="43" fontId="35" fillId="0" borderId="2" xfId="1" applyFont="1" applyBorder="1" applyAlignment="1">
      <alignment horizontal="center" vertical="center"/>
    </xf>
    <xf numFmtId="164" fontId="37" fillId="0" borderId="2" xfId="0" applyNumberFormat="1" applyFont="1" applyBorder="1" applyAlignment="1">
      <alignment vertical="center"/>
    </xf>
    <xf numFmtId="0" fontId="37" fillId="0" borderId="2" xfId="0" applyFont="1" applyBorder="1" applyAlignment="1">
      <alignment vertical="center"/>
    </xf>
    <xf numFmtId="43" fontId="27" fillId="0" borderId="2" xfId="1" applyFont="1" applyBorder="1" applyAlignment="1">
      <alignment vertical="center"/>
    </xf>
    <xf numFmtId="0" fontId="37" fillId="0" borderId="2" xfId="0" applyFont="1" applyBorder="1" applyAlignment="1">
      <alignment vertical="center" wrapText="1"/>
    </xf>
    <xf numFmtId="0" fontId="37" fillId="0" borderId="2" xfId="0" applyFont="1" applyBorder="1" applyAlignment="1">
      <alignment horizontal="left" vertical="center"/>
    </xf>
    <xf numFmtId="43" fontId="34" fillId="0" borderId="2" xfId="0" applyNumberFormat="1" applyFont="1" applyBorder="1" applyAlignment="1">
      <alignment vertical="center"/>
    </xf>
    <xf numFmtId="2" fontId="37" fillId="0" borderId="14" xfId="0" applyNumberFormat="1" applyFont="1" applyFill="1" applyBorder="1" applyAlignment="1">
      <alignment vertical="center"/>
    </xf>
    <xf numFmtId="2" fontId="37" fillId="0" borderId="13" xfId="0" applyNumberFormat="1" applyFont="1" applyFill="1" applyBorder="1" applyAlignment="1">
      <alignment vertical="center"/>
    </xf>
    <xf numFmtId="2" fontId="37" fillId="0" borderId="11" xfId="0" applyNumberFormat="1" applyFont="1" applyFill="1" applyBorder="1" applyAlignment="1">
      <alignment vertical="center"/>
    </xf>
    <xf numFmtId="0" fontId="37" fillId="0" borderId="0" xfId="0" applyFont="1" applyAlignment="1">
      <alignment horizontal="center" vertical="center"/>
    </xf>
    <xf numFmtId="0" fontId="67" fillId="0" borderId="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vertical="center" wrapText="1"/>
    </xf>
    <xf numFmtId="164" fontId="37" fillId="0" borderId="2" xfId="0" applyNumberFormat="1" applyFont="1" applyBorder="1" applyAlignment="1">
      <alignment horizontal="center" vertical="center" wrapText="1"/>
    </xf>
    <xf numFmtId="0" fontId="37" fillId="0" borderId="0" xfId="0" applyFont="1" applyBorder="1" applyAlignment="1">
      <alignment vertical="center"/>
    </xf>
    <xf numFmtId="164" fontId="37" fillId="0" borderId="0" xfId="0" applyNumberFormat="1" applyFont="1" applyAlignment="1">
      <alignment vertical="center"/>
    </xf>
    <xf numFmtId="0" fontId="37" fillId="0" borderId="0" xfId="0" applyFont="1" applyBorder="1" applyAlignment="1">
      <alignment vertical="center" wrapText="1"/>
    </xf>
    <xf numFmtId="0" fontId="37" fillId="0" borderId="2" xfId="0" applyFont="1" applyFill="1" applyBorder="1" applyAlignment="1">
      <alignment vertical="center" wrapText="1"/>
    </xf>
    <xf numFmtId="165" fontId="37" fillId="0" borderId="2" xfId="0" applyNumberFormat="1" applyFont="1" applyBorder="1" applyAlignment="1">
      <alignment horizontal="center" vertical="center" wrapText="1"/>
    </xf>
    <xf numFmtId="0" fontId="37" fillId="0" borderId="0" xfId="0" applyFont="1" applyBorder="1" applyAlignment="1">
      <alignment horizontal="center" vertical="center"/>
    </xf>
    <xf numFmtId="0" fontId="1" fillId="0" borderId="2" xfId="0" applyFont="1" applyBorder="1" applyAlignment="1">
      <alignment horizontal="right" vertical="center" wrapText="1"/>
    </xf>
    <xf numFmtId="0" fontId="0" fillId="0" borderId="0" xfId="0" applyFont="1" applyAlignment="1">
      <alignment horizontal="right"/>
    </xf>
    <xf numFmtId="0" fontId="1" fillId="0" borderId="0" xfId="0" applyFont="1" applyAlignment="1">
      <alignment horizontal="right"/>
    </xf>
    <xf numFmtId="0" fontId="1" fillId="0" borderId="0" xfId="0" applyFont="1"/>
    <xf numFmtId="0" fontId="1" fillId="0" borderId="2" xfId="0" applyFont="1" applyBorder="1" applyAlignment="1">
      <alignment horizontal="right"/>
    </xf>
    <xf numFmtId="0" fontId="73" fillId="0" borderId="0" xfId="0" applyFont="1"/>
    <xf numFmtId="0" fontId="74" fillId="0" borderId="2" xfId="0" applyFont="1" applyBorder="1" applyAlignment="1">
      <alignment vertical="center" wrapText="1"/>
    </xf>
    <xf numFmtId="0" fontId="74" fillId="0" borderId="2" xfId="0" applyFont="1" applyBorder="1" applyAlignment="1">
      <alignment horizontal="right" vertical="center" wrapText="1"/>
    </xf>
    <xf numFmtId="0" fontId="74" fillId="0" borderId="0" xfId="0" applyFont="1" applyAlignment="1">
      <alignment horizontal="right"/>
    </xf>
    <xf numFmtId="0" fontId="74" fillId="0" borderId="0" xfId="0" applyFont="1"/>
    <xf numFmtId="0" fontId="68" fillId="0" borderId="3" xfId="0" applyFont="1" applyBorder="1" applyAlignment="1">
      <alignment vertical="center" wrapText="1"/>
    </xf>
    <xf numFmtId="0" fontId="68" fillId="0" borderId="5" xfId="0" applyFont="1" applyBorder="1" applyAlignment="1">
      <alignment vertical="center" wrapText="1"/>
    </xf>
    <xf numFmtId="0" fontId="75" fillId="0" borderId="0" xfId="0" applyFont="1"/>
    <xf numFmtId="0" fontId="68" fillId="0" borderId="2" xfId="0" applyFont="1" applyBorder="1" applyAlignment="1">
      <alignment horizontal="center" vertical="center" wrapText="1"/>
    </xf>
    <xf numFmtId="0" fontId="76" fillId="0" borderId="2" xfId="0" applyFont="1" applyBorder="1" applyAlignment="1">
      <alignment vertical="center" wrapText="1"/>
    </xf>
    <xf numFmtId="0" fontId="68" fillId="0" borderId="2" xfId="0" applyFont="1" applyBorder="1" applyAlignment="1">
      <alignment horizontal="right" vertical="center" wrapText="1"/>
    </xf>
    <xf numFmtId="0" fontId="75" fillId="0" borderId="0" xfId="0" applyFont="1" applyAlignment="1">
      <alignment horizontal="right"/>
    </xf>
    <xf numFmtId="0" fontId="68" fillId="0" borderId="0" xfId="0" applyFont="1" applyAlignment="1">
      <alignment vertical="center"/>
    </xf>
    <xf numFmtId="0" fontId="76" fillId="0" borderId="0" xfId="0" applyFont="1"/>
    <xf numFmtId="0" fontId="68" fillId="0" borderId="0" xfId="0" applyFont="1"/>
    <xf numFmtId="0" fontId="75" fillId="0" borderId="0" xfId="0" applyFont="1" applyAlignment="1">
      <alignment horizontal="center"/>
    </xf>
    <xf numFmtId="0" fontId="77" fillId="0" borderId="2" xfId="0" applyFont="1" applyBorder="1" applyAlignment="1">
      <alignment horizontal="center" vertical="center" wrapText="1"/>
    </xf>
    <xf numFmtId="0" fontId="75" fillId="0" borderId="2" xfId="0" applyFont="1" applyBorder="1" applyAlignment="1">
      <alignment horizontal="right"/>
    </xf>
    <xf numFmtId="0" fontId="65" fillId="0" borderId="2" xfId="0" applyFont="1" applyBorder="1" applyAlignment="1">
      <alignment horizontal="center" vertical="center" wrapText="1"/>
    </xf>
    <xf numFmtId="0" fontId="66" fillId="2" borderId="0" xfId="0" applyFont="1" applyFill="1" applyBorder="1" applyAlignment="1">
      <alignment horizontal="center" vertical="center" wrapText="1"/>
    </xf>
    <xf numFmtId="0" fontId="75" fillId="0" borderId="0" xfId="0" applyFont="1" applyAlignment="1">
      <alignment horizontal="center" vertical="center"/>
    </xf>
    <xf numFmtId="0" fontId="75" fillId="0" borderId="2" xfId="0" applyFont="1" applyBorder="1" applyAlignment="1">
      <alignment horizontal="center" vertical="center"/>
    </xf>
    <xf numFmtId="0" fontId="0" fillId="0" borderId="0" xfId="0" applyAlignment="1">
      <alignment horizontal="center" vertical="center"/>
    </xf>
    <xf numFmtId="0" fontId="33" fillId="3" borderId="16" xfId="2" applyFont="1" applyFill="1" applyBorder="1" applyAlignment="1">
      <alignment horizontal="center" vertical="center"/>
    </xf>
    <xf numFmtId="0" fontId="33" fillId="3" borderId="16" xfId="2" applyFont="1" applyFill="1" applyBorder="1" applyAlignment="1">
      <alignment vertical="center"/>
    </xf>
    <xf numFmtId="2" fontId="33" fillId="3" borderId="16" xfId="2" applyNumberFormat="1" applyFont="1" applyFill="1" applyBorder="1" applyAlignment="1">
      <alignment vertical="center"/>
    </xf>
    <xf numFmtId="0" fontId="25" fillId="0" borderId="11" xfId="2" applyFont="1" applyBorder="1" applyAlignment="1">
      <alignment horizontal="center" vertical="center"/>
    </xf>
    <xf numFmtId="0" fontId="25" fillId="0" borderId="11" xfId="2" applyFont="1" applyBorder="1" applyAlignment="1">
      <alignment vertical="center"/>
    </xf>
    <xf numFmtId="0" fontId="33" fillId="3" borderId="11" xfId="2" applyFont="1" applyFill="1" applyBorder="1" applyAlignment="1">
      <alignment horizontal="center" vertical="center"/>
    </xf>
    <xf numFmtId="0" fontId="33" fillId="3" borderId="11" xfId="2" applyFont="1" applyFill="1" applyBorder="1" applyAlignment="1">
      <alignment vertical="center"/>
    </xf>
    <xf numFmtId="2" fontId="33" fillId="3" borderId="11" xfId="2" applyNumberFormat="1" applyFont="1" applyFill="1" applyBorder="1" applyAlignment="1">
      <alignment vertical="center"/>
    </xf>
    <xf numFmtId="2" fontId="25" fillId="0" borderId="11" xfId="0" applyNumberFormat="1" applyFont="1" applyBorder="1" applyAlignment="1">
      <alignment vertical="center"/>
    </xf>
    <xf numFmtId="0" fontId="25" fillId="2" borderId="11" xfId="2" applyFont="1" applyFill="1" applyBorder="1" applyAlignment="1">
      <alignment vertical="center"/>
    </xf>
    <xf numFmtId="0" fontId="25" fillId="0" borderId="11" xfId="2" applyFont="1" applyFill="1" applyBorder="1" applyAlignment="1">
      <alignment vertical="center"/>
    </xf>
    <xf numFmtId="0" fontId="25" fillId="0" borderId="11" xfId="0" applyFont="1" applyBorder="1" applyAlignment="1">
      <alignment vertical="center"/>
    </xf>
    <xf numFmtId="2" fontId="37" fillId="0" borderId="0" xfId="0" applyNumberFormat="1" applyFont="1" applyAlignment="1">
      <alignment vertical="center"/>
    </xf>
    <xf numFmtId="0" fontId="25" fillId="0" borderId="14" xfId="2" applyFont="1" applyBorder="1" applyAlignment="1">
      <alignment horizontal="center" vertical="center"/>
    </xf>
    <xf numFmtId="0" fontId="25" fillId="0" borderId="14" xfId="2" applyFont="1" applyBorder="1" applyAlignment="1">
      <alignment vertical="center"/>
    </xf>
    <xf numFmtId="2" fontId="33" fillId="3" borderId="2" xfId="2" applyNumberFormat="1" applyFont="1" applyFill="1" applyBorder="1" applyAlignment="1">
      <alignment vertical="center"/>
    </xf>
    <xf numFmtId="0" fontId="33" fillId="7" borderId="13" xfId="2" applyFont="1" applyFill="1" applyBorder="1" applyAlignment="1">
      <alignment horizontal="center" vertical="center"/>
    </xf>
    <xf numFmtId="0" fontId="33" fillId="7" borderId="13" xfId="2" applyFont="1" applyFill="1" applyBorder="1" applyAlignment="1">
      <alignment vertical="center"/>
    </xf>
    <xf numFmtId="2" fontId="41" fillId="7" borderId="16" xfId="0" applyNumberFormat="1" applyFont="1" applyFill="1" applyBorder="1" applyAlignment="1">
      <alignment vertical="center"/>
    </xf>
    <xf numFmtId="0" fontId="25" fillId="0" borderId="7" xfId="2" applyFont="1" applyFill="1" applyBorder="1" applyAlignment="1">
      <alignment horizontal="center" vertical="center"/>
    </xf>
    <xf numFmtId="0" fontId="25" fillId="0" borderId="7" xfId="2" applyFont="1" applyFill="1" applyBorder="1" applyAlignment="1">
      <alignment vertical="center"/>
    </xf>
    <xf numFmtId="0" fontId="25" fillId="0" borderId="6" xfId="2" applyFont="1" applyFill="1" applyBorder="1" applyAlignment="1">
      <alignment horizontal="center" vertical="center"/>
    </xf>
    <xf numFmtId="0" fontId="25" fillId="0" borderId="6" xfId="2" applyFont="1" applyFill="1" applyBorder="1" applyAlignment="1">
      <alignment vertical="center"/>
    </xf>
    <xf numFmtId="0" fontId="33" fillId="2" borderId="7" xfId="2" applyFont="1" applyFill="1" applyBorder="1" applyAlignment="1">
      <alignment horizontal="center" vertical="center"/>
    </xf>
    <xf numFmtId="0" fontId="33" fillId="2" borderId="7" xfId="2" applyFont="1" applyFill="1" applyBorder="1" applyAlignment="1">
      <alignment vertical="center"/>
    </xf>
    <xf numFmtId="2" fontId="41" fillId="0" borderId="13" xfId="0" applyNumberFormat="1" applyFont="1" applyBorder="1" applyAlignment="1">
      <alignment vertical="center"/>
    </xf>
    <xf numFmtId="0" fontId="33" fillId="0" borderId="16" xfId="2" applyFont="1" applyBorder="1" applyAlignment="1">
      <alignment horizontal="center" vertical="center"/>
    </xf>
    <xf numFmtId="0" fontId="33" fillId="0" borderId="16" xfId="2" applyFont="1" applyBorder="1" applyAlignment="1">
      <alignment vertical="center"/>
    </xf>
    <xf numFmtId="2" fontId="41" fillId="0" borderId="16" xfId="0" applyNumberFormat="1" applyFont="1" applyBorder="1" applyAlignment="1">
      <alignment vertical="center"/>
    </xf>
    <xf numFmtId="0" fontId="33" fillId="0" borderId="11" xfId="2" applyFont="1" applyBorder="1" applyAlignment="1">
      <alignment horizontal="center" vertical="center"/>
    </xf>
    <xf numFmtId="0" fontId="33" fillId="0" borderId="11" xfId="2" applyFont="1" applyFill="1" applyBorder="1" applyAlignment="1">
      <alignment vertical="center"/>
    </xf>
    <xf numFmtId="0" fontId="33" fillId="0" borderId="11" xfId="2" applyFont="1" applyBorder="1" applyAlignment="1">
      <alignment vertical="center"/>
    </xf>
    <xf numFmtId="0" fontId="25" fillId="0" borderId="11" xfId="2" applyFont="1" applyBorder="1" applyAlignment="1">
      <alignment horizontal="left" vertical="center" indent="1"/>
    </xf>
    <xf numFmtId="0" fontId="33" fillId="0" borderId="12" xfId="2" applyFont="1" applyBorder="1" applyAlignment="1">
      <alignment horizontal="center" vertical="center"/>
    </xf>
    <xf numFmtId="0" fontId="33" fillId="0" borderId="12" xfId="2" applyFont="1" applyBorder="1" applyAlignment="1">
      <alignment horizontal="left" vertical="center"/>
    </xf>
    <xf numFmtId="2" fontId="41" fillId="0" borderId="12" xfId="0" applyNumberFormat="1" applyFont="1" applyBorder="1" applyAlignment="1">
      <alignment vertical="center"/>
    </xf>
    <xf numFmtId="2" fontId="33" fillId="0" borderId="16" xfId="2" applyNumberFormat="1" applyFont="1" applyBorder="1" applyAlignment="1">
      <alignment horizontal="right" vertical="center"/>
    </xf>
    <xf numFmtId="2" fontId="33" fillId="0" borderId="11" xfId="2" applyNumberFormat="1" applyFont="1" applyBorder="1" applyAlignment="1">
      <alignment horizontal="right" vertical="center"/>
    </xf>
    <xf numFmtId="2" fontId="33" fillId="0" borderId="12" xfId="2" applyNumberFormat="1" applyFont="1" applyBorder="1" applyAlignment="1">
      <alignment horizontal="right" vertical="center"/>
    </xf>
    <xf numFmtId="0" fontId="37" fillId="0" borderId="2" xfId="0" applyFont="1" applyBorder="1" applyAlignment="1">
      <alignment horizontal="left" vertical="center" wrapText="1" indent="2"/>
    </xf>
    <xf numFmtId="0" fontId="37" fillId="0" borderId="2" xfId="0" applyFont="1" applyBorder="1" applyAlignment="1">
      <alignment horizontal="left" vertical="center" indent="2"/>
    </xf>
    <xf numFmtId="0" fontId="27" fillId="0" borderId="6" xfId="0" applyFont="1" applyBorder="1" applyAlignment="1">
      <alignment horizontal="center" vertical="center"/>
    </xf>
    <xf numFmtId="0" fontId="27" fillId="0" borderId="6" xfId="0" applyFont="1" applyBorder="1" applyAlignment="1">
      <alignment horizontal="center" vertical="center" wrapText="1"/>
    </xf>
    <xf numFmtId="9" fontId="27" fillId="0" borderId="2" xfId="0" applyNumberFormat="1" applyFont="1" applyBorder="1" applyAlignment="1">
      <alignment horizontal="center" vertical="center"/>
    </xf>
    <xf numFmtId="0" fontId="27" fillId="0" borderId="2" xfId="0" applyFont="1" applyBorder="1" applyAlignment="1">
      <alignment horizontal="center" vertical="center" wrapText="1"/>
    </xf>
    <xf numFmtId="0" fontId="27" fillId="0" borderId="16" xfId="0" applyFont="1" applyBorder="1"/>
    <xf numFmtId="0" fontId="27" fillId="0" borderId="11" xfId="0" applyFont="1" applyBorder="1"/>
    <xf numFmtId="0" fontId="27" fillId="0" borderId="12" xfId="0" applyFont="1" applyBorder="1"/>
    <xf numFmtId="1" fontId="27" fillId="0" borderId="16" xfId="0" applyNumberFormat="1" applyFont="1" applyBorder="1"/>
    <xf numFmtId="1" fontId="27" fillId="0" borderId="11" xfId="0" applyNumberFormat="1" applyFont="1" applyBorder="1"/>
    <xf numFmtId="1" fontId="27" fillId="0" borderId="12" xfId="0" applyNumberFormat="1" applyFont="1" applyBorder="1"/>
    <xf numFmtId="0" fontId="4" fillId="0" borderId="7" xfId="0" applyFont="1" applyFill="1" applyBorder="1" applyAlignment="1">
      <alignment vertical="center"/>
    </xf>
    <xf numFmtId="0" fontId="37" fillId="0" borderId="28"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20" fillId="0" borderId="2"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26" xfId="0" applyFont="1" applyFill="1" applyBorder="1" applyAlignment="1">
      <alignment horizontal="center" vertical="center"/>
    </xf>
    <xf numFmtId="1" fontId="20" fillId="0" borderId="3" xfId="0" applyNumberFormat="1" applyFont="1" applyFill="1" applyBorder="1" applyAlignment="1">
      <alignment horizontal="center" vertical="center"/>
    </xf>
    <xf numFmtId="1" fontId="20" fillId="0" borderId="5" xfId="0" applyNumberFormat="1"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34" fillId="0" borderId="1" xfId="0" applyFont="1" applyFill="1" applyBorder="1" applyAlignment="1">
      <alignment horizontal="center" vertical="center"/>
    </xf>
    <xf numFmtId="2" fontId="37" fillId="0" borderId="14" xfId="0" applyNumberFormat="1" applyFont="1" applyFill="1" applyBorder="1" applyAlignment="1">
      <alignment horizontal="right" vertical="center"/>
    </xf>
    <xf numFmtId="2" fontId="37" fillId="0" borderId="13" xfId="0" applyNumberFormat="1" applyFont="1" applyFill="1" applyBorder="1" applyAlignment="1">
      <alignment horizontal="right" vertical="center"/>
    </xf>
    <xf numFmtId="0" fontId="36" fillId="0" borderId="0" xfId="0" applyFont="1" applyFill="1" applyBorder="1" applyAlignment="1">
      <alignment horizontal="center" vertical="center"/>
    </xf>
    <xf numFmtId="0" fontId="45" fillId="0" borderId="12" xfId="0" applyFont="1" applyFill="1" applyBorder="1" applyAlignment="1">
      <alignment horizontal="center" vertical="center"/>
    </xf>
    <xf numFmtId="0" fontId="20" fillId="0" borderId="16" xfId="0" applyFont="1" applyFill="1" applyBorder="1" applyAlignment="1">
      <alignment horizontal="center" vertical="center"/>
    </xf>
    <xf numFmtId="0" fontId="45" fillId="0" borderId="28"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27" xfId="0" applyFont="1" applyFill="1" applyBorder="1" applyAlignment="1">
      <alignment horizontal="center" vertical="center"/>
    </xf>
    <xf numFmtId="0" fontId="45" fillId="0" borderId="26" xfId="0" applyFont="1" applyFill="1" applyBorder="1" applyAlignment="1">
      <alignment horizontal="center" vertical="center"/>
    </xf>
    <xf numFmtId="0" fontId="37" fillId="0" borderId="10" xfId="0" applyFont="1" applyFill="1" applyBorder="1" applyAlignment="1">
      <alignment horizontal="center" vertical="center" wrapText="1"/>
    </xf>
    <xf numFmtId="0" fontId="37" fillId="0" borderId="6" xfId="0" applyFont="1" applyFill="1" applyBorder="1" applyAlignment="1">
      <alignment horizontal="center" vertical="center" wrapText="1"/>
    </xf>
    <xf numFmtId="2" fontId="37" fillId="0" borderId="14" xfId="0" applyNumberFormat="1" applyFont="1" applyFill="1" applyBorder="1" applyAlignment="1">
      <alignment vertical="center"/>
    </xf>
    <xf numFmtId="2" fontId="37" fillId="0" borderId="13" xfId="0" applyNumberFormat="1" applyFont="1" applyFill="1" applyBorder="1" applyAlignment="1">
      <alignment vertical="center"/>
    </xf>
    <xf numFmtId="0" fontId="33" fillId="6" borderId="6" xfId="0" applyFont="1" applyFill="1" applyBorder="1" applyAlignment="1">
      <alignment horizontal="center" vertical="center"/>
    </xf>
    <xf numFmtId="0" fontId="33" fillId="0" borderId="16" xfId="2" applyFont="1" applyBorder="1" applyAlignment="1">
      <alignment horizontal="center" vertical="center"/>
    </xf>
    <xf numFmtId="0" fontId="33" fillId="0" borderId="11" xfId="2" applyFont="1" applyBorder="1" applyAlignment="1">
      <alignment horizontal="center" vertical="center"/>
    </xf>
    <xf numFmtId="0" fontId="33" fillId="0" borderId="12" xfId="2" applyFont="1" applyBorder="1" applyAlignment="1">
      <alignment horizontal="center" vertical="center"/>
    </xf>
    <xf numFmtId="0" fontId="25" fillId="0" borderId="2" xfId="2" applyFont="1" applyBorder="1" applyAlignment="1">
      <alignment horizontal="center" vertical="center" wrapText="1"/>
    </xf>
    <xf numFmtId="0" fontId="33" fillId="3" borderId="3" xfId="2" applyFont="1" applyFill="1" applyBorder="1" applyAlignment="1">
      <alignment horizontal="center" vertical="center"/>
    </xf>
    <xf numFmtId="0" fontId="33" fillId="3" borderId="5" xfId="2" applyFont="1" applyFill="1" applyBorder="1" applyAlignment="1">
      <alignment horizontal="center" vertical="center"/>
    </xf>
    <xf numFmtId="2" fontId="37" fillId="0" borderId="14" xfId="0" applyNumberFormat="1" applyFont="1" applyBorder="1" applyAlignment="1">
      <alignment horizontal="right" vertical="center"/>
    </xf>
    <xf numFmtId="2" fontId="37" fillId="0" borderId="13" xfId="0" applyNumberFormat="1" applyFont="1" applyBorder="1" applyAlignment="1">
      <alignment horizontal="right" vertical="center"/>
    </xf>
    <xf numFmtId="2" fontId="37" fillId="0" borderId="14" xfId="0" applyNumberFormat="1" applyFont="1" applyBorder="1" applyAlignment="1">
      <alignment vertical="center"/>
    </xf>
    <xf numFmtId="2" fontId="37" fillId="0" borderId="13" xfId="0" applyNumberFormat="1" applyFont="1" applyBorder="1" applyAlignment="1">
      <alignment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9" fillId="0" borderId="0" xfId="0" applyFont="1" applyFill="1" applyBorder="1" applyAlignment="1">
      <alignment horizontal="center" vertical="center"/>
    </xf>
    <xf numFmtId="0" fontId="40" fillId="0" borderId="1" xfId="0" applyFont="1" applyFill="1" applyBorder="1" applyAlignment="1">
      <alignment horizontal="center" vertical="center"/>
    </xf>
    <xf numFmtId="0" fontId="33" fillId="6" borderId="11" xfId="0" applyFont="1" applyFill="1" applyBorder="1" applyAlignment="1">
      <alignment horizontal="center" vertical="center"/>
    </xf>
    <xf numFmtId="0" fontId="11" fillId="6" borderId="2"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1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10"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2" xfId="0" applyFont="1" applyBorder="1" applyAlignment="1">
      <alignment horizontal="center" vertical="center" wrapText="1"/>
    </xf>
    <xf numFmtId="0" fontId="42" fillId="0" borderId="3" xfId="0" applyFont="1" applyBorder="1" applyAlignment="1">
      <alignment horizontal="center"/>
    </xf>
    <xf numFmtId="0" fontId="42" fillId="0" borderId="5" xfId="0" applyFont="1" applyBorder="1" applyAlignment="1">
      <alignment horizontal="center"/>
    </xf>
    <xf numFmtId="0" fontId="54" fillId="0" borderId="0" xfId="0" applyFont="1" applyAlignment="1">
      <alignment horizontal="center"/>
    </xf>
    <xf numFmtId="0" fontId="54" fillId="0" borderId="1" xfId="0" applyFont="1" applyBorder="1" applyAlignment="1">
      <alignment horizontal="center"/>
    </xf>
    <xf numFmtId="0" fontId="42" fillId="0" borderId="0" xfId="0" applyFont="1" applyAlignment="1">
      <alignment horizontal="center"/>
    </xf>
    <xf numFmtId="0" fontId="42" fillId="0" borderId="1" xfId="0" applyFont="1" applyBorder="1" applyAlignment="1">
      <alignment horizontal="center"/>
    </xf>
    <xf numFmtId="0" fontId="25"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6" xfId="0" applyFont="1" applyBorder="1" applyAlignment="1">
      <alignment horizontal="center" vertical="center" wrapText="1"/>
    </xf>
    <xf numFmtId="0" fontId="27" fillId="0" borderId="2"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28"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55" fillId="0" borderId="0" xfId="0" applyFont="1" applyAlignment="1">
      <alignment horizontal="center"/>
    </xf>
    <xf numFmtId="0" fontId="48" fillId="0" borderId="10"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0" xfId="0" applyFont="1" applyBorder="1" applyAlignment="1">
      <alignment horizontal="center" vertical="center"/>
    </xf>
    <xf numFmtId="0" fontId="48" fillId="0" borderId="6" xfId="0" applyFont="1" applyBorder="1" applyAlignment="1">
      <alignment horizontal="center"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0" fillId="0" borderId="3" xfId="0" applyFont="1" applyBorder="1" applyAlignment="1">
      <alignment horizontal="center"/>
    </xf>
    <xf numFmtId="0" fontId="30" fillId="0" borderId="4" xfId="0" applyFont="1" applyBorder="1" applyAlignment="1">
      <alignment horizontal="center"/>
    </xf>
    <xf numFmtId="0" fontId="30" fillId="0" borderId="5" xfId="0" applyFont="1" applyBorder="1" applyAlignment="1">
      <alignment horizontal="center"/>
    </xf>
    <xf numFmtId="0" fontId="34" fillId="0" borderId="3" xfId="0" applyFont="1" applyBorder="1" applyAlignment="1">
      <alignment horizontal="center"/>
    </xf>
    <xf numFmtId="0" fontId="34" fillId="0" borderId="4" xfId="0" applyFont="1" applyBorder="1" applyAlignment="1">
      <alignment horizontal="center"/>
    </xf>
    <xf numFmtId="0" fontId="34" fillId="0" borderId="5" xfId="0" applyFont="1" applyBorder="1" applyAlignment="1">
      <alignment horizontal="center"/>
    </xf>
    <xf numFmtId="0" fontId="37" fillId="0" borderId="10" xfId="0" applyFont="1" applyBorder="1" applyAlignment="1">
      <alignment horizontal="center" vertical="center" wrapText="1"/>
    </xf>
    <xf numFmtId="0" fontId="37"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xf>
    <xf numFmtId="0" fontId="30" fillId="0" borderId="6" xfId="0" applyFont="1" applyBorder="1" applyAlignment="1">
      <alignment horizontal="center" vertical="center"/>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6" xfId="0" applyFont="1" applyBorder="1" applyAlignment="1">
      <alignment horizontal="center" vertical="center" wrapText="1"/>
    </xf>
    <xf numFmtId="0" fontId="34" fillId="0" borderId="2" xfId="0" applyFont="1" applyBorder="1" applyAlignment="1">
      <alignment horizontal="center"/>
    </xf>
    <xf numFmtId="0" fontId="34" fillId="2" borderId="3" xfId="0" applyFont="1" applyFill="1" applyBorder="1" applyAlignment="1">
      <alignment horizontal="center"/>
    </xf>
    <xf numFmtId="0" fontId="34" fillId="2" borderId="4" xfId="0" applyFont="1" applyFill="1" applyBorder="1" applyAlignment="1">
      <alignment horizontal="center"/>
    </xf>
    <xf numFmtId="0" fontId="34" fillId="2" borderId="5" xfId="0" applyFont="1" applyFill="1" applyBorder="1" applyAlignment="1">
      <alignment horizontal="center"/>
    </xf>
    <xf numFmtId="0" fontId="57" fillId="2" borderId="3" xfId="0" applyFont="1" applyFill="1" applyBorder="1" applyAlignment="1">
      <alignment horizontal="center"/>
    </xf>
    <xf numFmtId="0" fontId="57" fillId="2" borderId="4" xfId="0" applyFont="1" applyFill="1" applyBorder="1" applyAlignment="1">
      <alignment horizontal="center"/>
    </xf>
    <xf numFmtId="0" fontId="57" fillId="2" borderId="5" xfId="0" applyFont="1" applyFill="1" applyBorder="1" applyAlignment="1">
      <alignment horizontal="center"/>
    </xf>
    <xf numFmtId="0" fontId="60" fillId="0" borderId="10" xfId="0" applyFont="1" applyBorder="1" applyAlignment="1">
      <alignment horizontal="center" vertical="center" wrapText="1"/>
    </xf>
    <xf numFmtId="0" fontId="60" fillId="0" borderId="6" xfId="0" applyFont="1" applyBorder="1" applyAlignment="1">
      <alignment horizontal="center" vertical="center" wrapText="1"/>
    </xf>
    <xf numFmtId="0" fontId="9" fillId="0" borderId="1" xfId="0" applyFont="1" applyFill="1" applyBorder="1" applyAlignment="1">
      <alignment horizontal="center" vertical="center"/>
    </xf>
    <xf numFmtId="0" fontId="34" fillId="0" borderId="0" xfId="0" applyFont="1" applyAlignment="1">
      <alignment horizontal="center"/>
    </xf>
    <xf numFmtId="0" fontId="34" fillId="0" borderId="3" xfId="0" applyFont="1" applyBorder="1" applyAlignment="1">
      <alignment horizontal="center" vertical="center"/>
    </xf>
    <xf numFmtId="0" fontId="34" fillId="0" borderId="5" xfId="0" applyFont="1" applyBorder="1" applyAlignment="1">
      <alignment horizontal="center" vertical="center"/>
    </xf>
    <xf numFmtId="0" fontId="34" fillId="0" borderId="3" xfId="0" applyFont="1" applyBorder="1" applyAlignment="1">
      <alignment horizontal="center" vertical="top"/>
    </xf>
    <xf numFmtId="0" fontId="34" fillId="0" borderId="4" xfId="0" applyFont="1" applyBorder="1" applyAlignment="1">
      <alignment horizontal="center" vertical="top"/>
    </xf>
    <xf numFmtId="0" fontId="34" fillId="0" borderId="5" xfId="0" applyFont="1" applyBorder="1" applyAlignment="1">
      <alignment horizontal="center" vertical="top"/>
    </xf>
    <xf numFmtId="0" fontId="37" fillId="0" borderId="0" xfId="0" applyFont="1" applyAlignment="1">
      <alignment horizontal="center" vertical="center"/>
    </xf>
    <xf numFmtId="0" fontId="37" fillId="0" borderId="3" xfId="0" applyFont="1" applyBorder="1" applyAlignment="1">
      <alignment horizontal="center"/>
    </xf>
    <xf numFmtId="0" fontId="37" fillId="0" borderId="5" xfId="0" applyFont="1" applyBorder="1" applyAlignment="1">
      <alignment horizontal="center"/>
    </xf>
    <xf numFmtId="0" fontId="62" fillId="0" borderId="0" xfId="0" applyFont="1" applyBorder="1" applyAlignment="1">
      <alignment horizontal="center" vertical="center"/>
    </xf>
    <xf numFmtId="0" fontId="63" fillId="0" borderId="0" xfId="0" applyFont="1" applyBorder="1" applyAlignment="1">
      <alignment horizontal="center" vertical="center"/>
    </xf>
    <xf numFmtId="0" fontId="69" fillId="0" borderId="2" xfId="0" applyFont="1" applyBorder="1" applyAlignment="1">
      <alignment horizontal="center" vertical="center"/>
    </xf>
    <xf numFmtId="0" fontId="69" fillId="0" borderId="17" xfId="0" applyFont="1" applyBorder="1" applyAlignment="1">
      <alignment horizontal="left" vertical="center"/>
    </xf>
    <xf numFmtId="0" fontId="69" fillId="0" borderId="19" xfId="0" applyFont="1" applyBorder="1" applyAlignment="1">
      <alignment horizontal="left" vertical="center"/>
    </xf>
    <xf numFmtId="0" fontId="37" fillId="0" borderId="1" xfId="0" applyFont="1" applyBorder="1" applyAlignment="1">
      <alignment horizontal="center" vertical="center"/>
    </xf>
    <xf numFmtId="0" fontId="37" fillId="0" borderId="3" xfId="0" applyFont="1" applyBorder="1" applyAlignment="1">
      <alignment horizontal="center" vertical="center"/>
    </xf>
    <xf numFmtId="0" fontId="37" fillId="0" borderId="5" xfId="0" applyFont="1" applyBorder="1" applyAlignment="1">
      <alignment horizontal="center" vertical="center"/>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68" fillId="0" borderId="3" xfId="0" applyFont="1" applyBorder="1" applyAlignment="1">
      <alignment horizontal="center" vertical="center" wrapText="1"/>
    </xf>
    <xf numFmtId="0" fontId="68" fillId="0" borderId="5" xfId="0" applyFont="1" applyBorder="1" applyAlignment="1">
      <alignment horizontal="center" vertical="center" wrapText="1"/>
    </xf>
    <xf numFmtId="0" fontId="68" fillId="0" borderId="2" xfId="0" applyFont="1" applyBorder="1" applyAlignment="1">
      <alignment horizontal="center" vertical="center" wrapText="1"/>
    </xf>
    <xf numFmtId="0" fontId="68" fillId="8" borderId="2" xfId="0" applyFont="1" applyFill="1" applyBorder="1" applyAlignment="1">
      <alignment vertical="center" wrapText="1"/>
    </xf>
    <xf numFmtId="0" fontId="68" fillId="0" borderId="2" xfId="0" applyFont="1" applyBorder="1" applyAlignment="1">
      <alignment vertical="center" wrapText="1"/>
    </xf>
    <xf numFmtId="0" fontId="76" fillId="0" borderId="3" xfId="0" applyFont="1" applyBorder="1" applyAlignment="1">
      <alignment horizontal="center"/>
    </xf>
    <xf numFmtId="0" fontId="76" fillId="0" borderId="5" xfId="0" applyFont="1" applyBorder="1" applyAlignment="1">
      <alignment horizontal="center"/>
    </xf>
    <xf numFmtId="0" fontId="68" fillId="0" borderId="10" xfId="0" applyFont="1" applyBorder="1" applyAlignment="1">
      <alignment horizontal="center" vertical="center" wrapText="1"/>
    </xf>
    <xf numFmtId="0" fontId="68" fillId="0" borderId="6" xfId="0" applyFont="1" applyBorder="1" applyAlignment="1">
      <alignment horizontal="center" vertical="center" wrapText="1"/>
    </xf>
    <xf numFmtId="0" fontId="35" fillId="0" borderId="3" xfId="0" applyFont="1" applyBorder="1" applyAlignment="1">
      <alignment horizontal="center" vertical="center"/>
    </xf>
    <xf numFmtId="0" fontId="35" fillId="0" borderId="5" xfId="0" applyFont="1" applyBorder="1" applyAlignment="1">
      <alignment horizontal="center" vertical="center"/>
    </xf>
    <xf numFmtId="0" fontId="30" fillId="0" borderId="0" xfId="0" applyFont="1" applyAlignment="1">
      <alignment horizontal="left" vertical="center" wrapText="1"/>
    </xf>
    <xf numFmtId="0" fontId="64" fillId="0" borderId="0" xfId="0" applyFont="1" applyAlignment="1">
      <alignment horizontal="center" vertical="center"/>
    </xf>
    <xf numFmtId="0" fontId="64" fillId="0" borderId="0"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center" vertical="center"/>
    </xf>
    <xf numFmtId="0" fontId="27" fillId="0" borderId="10" xfId="0" applyFont="1" applyBorder="1" applyAlignment="1">
      <alignment horizontal="center" vertical="center" wrapText="1"/>
    </xf>
    <xf numFmtId="0" fontId="27" fillId="0" borderId="6" xfId="0" applyFont="1" applyBorder="1" applyAlignment="1">
      <alignment horizontal="center" vertical="center" wrapText="1"/>
    </xf>
    <xf numFmtId="2" fontId="27" fillId="0" borderId="10" xfId="0" applyNumberFormat="1" applyFont="1" applyBorder="1" applyAlignment="1">
      <alignment horizontal="right" vertical="center"/>
    </xf>
    <xf numFmtId="2" fontId="27" fillId="0" borderId="6" xfId="0" applyNumberFormat="1" applyFont="1" applyBorder="1" applyAlignment="1">
      <alignment horizontal="right" vertical="center"/>
    </xf>
    <xf numFmtId="0" fontId="27" fillId="0" borderId="10" xfId="0" applyFont="1" applyBorder="1" applyAlignment="1">
      <alignment horizontal="left" vertical="top"/>
    </xf>
    <xf numFmtId="0" fontId="27" fillId="0" borderId="7" xfId="0" applyFont="1" applyBorder="1" applyAlignment="1">
      <alignment horizontal="left" vertical="top"/>
    </xf>
    <xf numFmtId="0" fontId="27" fillId="0" borderId="1" xfId="0" applyFont="1" applyBorder="1" applyAlignment="1">
      <alignment horizont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35" fillId="0" borderId="4" xfId="0" applyFont="1" applyBorder="1" applyAlignment="1">
      <alignment horizontal="center" vertical="center"/>
    </xf>
    <xf numFmtId="0" fontId="35" fillId="0" borderId="9" xfId="0" applyFont="1" applyBorder="1" applyAlignment="1">
      <alignment horizontal="center" vertical="center"/>
    </xf>
    <xf numFmtId="0" fontId="64" fillId="0" borderId="1" xfId="0" applyFont="1" applyBorder="1" applyAlignment="1">
      <alignment horizontal="center" vertical="center"/>
    </xf>
    <xf numFmtId="0" fontId="27" fillId="0" borderId="2" xfId="0" applyFont="1" applyBorder="1" applyAlignment="1">
      <alignment horizontal="center" vertical="center"/>
    </xf>
  </cellXfs>
  <cellStyles count="3">
    <cellStyle name="Comma" xfId="1" builtinId="3"/>
    <cellStyle name="Normal" xfId="0" builtinId="0"/>
    <cellStyle name="Normal_Assumption 2060_061 Budget_Income"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752476</xdr:colOff>
      <xdr:row>0</xdr:row>
      <xdr:rowOff>19050</xdr:rowOff>
    </xdr:from>
    <xdr:to>
      <xdr:col>3</xdr:col>
      <xdr:colOff>571501</xdr:colOff>
      <xdr:row>0</xdr:row>
      <xdr:rowOff>247650</xdr:rowOff>
    </xdr:to>
    <xdr:sp macro="" textlink="">
      <xdr:nvSpPr>
        <xdr:cNvPr id="2" name="TextBox 1"/>
        <xdr:cNvSpPr txBox="1"/>
      </xdr:nvSpPr>
      <xdr:spPr>
        <a:xfrm>
          <a:off x="4667251" y="19050"/>
          <a:ext cx="771525" cy="2286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e-NP" sz="800">
              <a:cs typeface="Kalimati" panose="00000400000000000000" pitchFamily="2"/>
            </a:rPr>
            <a:t>अनुसूची</a:t>
          </a:r>
          <a:r>
            <a:rPr lang="ne-NP" sz="800" baseline="0">
              <a:cs typeface="Kalimati" panose="00000400000000000000" pitchFamily="2"/>
            </a:rPr>
            <a:t> क</a:t>
          </a:r>
          <a:endParaRPr lang="en-US" sz="1050">
            <a:cs typeface="Kalimati" panose="00000400000000000000" pitchFamily="2"/>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942975</xdr:colOff>
      <xdr:row>0</xdr:row>
      <xdr:rowOff>0</xdr:rowOff>
    </xdr:from>
    <xdr:to>
      <xdr:col>3</xdr:col>
      <xdr:colOff>409575</xdr:colOff>
      <xdr:row>0</xdr:row>
      <xdr:rowOff>247650</xdr:rowOff>
    </xdr:to>
    <xdr:sp macro="" textlink="">
      <xdr:nvSpPr>
        <xdr:cNvPr id="2" name="TextBox 1"/>
        <xdr:cNvSpPr txBox="1"/>
      </xdr:nvSpPr>
      <xdr:spPr>
        <a:xfrm>
          <a:off x="4781550" y="0"/>
          <a:ext cx="733425" cy="2476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e-NP" sz="800">
              <a:cs typeface="Kalimati" panose="00000400000000000000" pitchFamily="2"/>
            </a:rPr>
            <a:t>अनुसूची ख</a:t>
          </a:r>
          <a:endParaRPr lang="en-US" sz="800">
            <a:cs typeface="Kalimati" panose="00000400000000000000" pitchFamily="2"/>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933450</xdr:colOff>
      <xdr:row>0</xdr:row>
      <xdr:rowOff>247650</xdr:rowOff>
    </xdr:to>
    <xdr:sp macro="" textlink="">
      <xdr:nvSpPr>
        <xdr:cNvPr id="2" name="TextBox 1"/>
        <xdr:cNvSpPr txBox="1"/>
      </xdr:nvSpPr>
      <xdr:spPr>
        <a:xfrm>
          <a:off x="4505325" y="38100"/>
          <a:ext cx="923925" cy="209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e-NP" sz="800">
              <a:cs typeface="Kalimati" panose="00000400000000000000" pitchFamily="2"/>
            </a:rPr>
            <a:t>अनुसूची ग</a:t>
          </a:r>
          <a:endParaRPr lang="en-US" sz="800">
            <a:cs typeface="Kalimati" panose="00000400000000000000" pitchFamily="2"/>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0</xdr:row>
      <xdr:rowOff>0</xdr:rowOff>
    </xdr:from>
    <xdr:to>
      <xdr:col>2</xdr:col>
      <xdr:colOff>1000125</xdr:colOff>
      <xdr:row>1</xdr:row>
      <xdr:rowOff>0</xdr:rowOff>
    </xdr:to>
    <xdr:sp macro="" textlink="">
      <xdr:nvSpPr>
        <xdr:cNvPr id="2" name="TextBox 1"/>
        <xdr:cNvSpPr txBox="1"/>
      </xdr:nvSpPr>
      <xdr:spPr>
        <a:xfrm>
          <a:off x="3924300" y="0"/>
          <a:ext cx="857250" cy="2476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e-NP" sz="800">
              <a:cs typeface="Kalimati" panose="00000400000000000000" pitchFamily="2"/>
            </a:rPr>
            <a:t>अनुसूची</a:t>
          </a:r>
          <a:r>
            <a:rPr lang="ne-NP" sz="800" baseline="0">
              <a:cs typeface="Kalimati" panose="00000400000000000000" pitchFamily="2"/>
            </a:rPr>
            <a:t> घ</a:t>
          </a:r>
          <a:endParaRPr lang="en-US" sz="800">
            <a:cs typeface="Kalimati" panose="00000400000000000000" pitchFamily="2"/>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971549</xdr:colOff>
      <xdr:row>1</xdr:row>
      <xdr:rowOff>19050</xdr:rowOff>
    </xdr:from>
    <xdr:to>
      <xdr:col>6</xdr:col>
      <xdr:colOff>466724</xdr:colOff>
      <xdr:row>1</xdr:row>
      <xdr:rowOff>257175</xdr:rowOff>
    </xdr:to>
    <xdr:sp macro="" textlink="">
      <xdr:nvSpPr>
        <xdr:cNvPr id="2" name="TextBox 1"/>
        <xdr:cNvSpPr txBox="1"/>
      </xdr:nvSpPr>
      <xdr:spPr>
        <a:xfrm>
          <a:off x="3362324" y="19050"/>
          <a:ext cx="638175" cy="2381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e-NP" sz="800">
              <a:cs typeface="Kalimati" panose="00000400000000000000" pitchFamily="2"/>
            </a:rPr>
            <a:t>अनुसूची ङ</a:t>
          </a:r>
          <a:endParaRPr lang="en-US" sz="800">
            <a:cs typeface="Kalimati" panose="00000400000000000000" pitchFamily="2"/>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38100</xdr:colOff>
      <xdr:row>0</xdr:row>
      <xdr:rowOff>19050</xdr:rowOff>
    </xdr:from>
    <xdr:to>
      <xdr:col>3</xdr:col>
      <xdr:colOff>866775</xdr:colOff>
      <xdr:row>1</xdr:row>
      <xdr:rowOff>0</xdr:rowOff>
    </xdr:to>
    <xdr:sp macro="" textlink="">
      <xdr:nvSpPr>
        <xdr:cNvPr id="2" name="TextBox 1"/>
        <xdr:cNvSpPr txBox="1"/>
      </xdr:nvSpPr>
      <xdr:spPr>
        <a:xfrm>
          <a:off x="4791075" y="19050"/>
          <a:ext cx="828675" cy="2762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e-NP" sz="800">
              <a:cs typeface="Kalimati" panose="00000400000000000000" pitchFamily="2"/>
            </a:rPr>
            <a:t>अनुसूची च</a:t>
          </a:r>
          <a:endParaRPr lang="en-US" sz="800">
            <a:cs typeface="Kalimati" panose="00000400000000000000" pitchFamily="2"/>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200025</xdr:colOff>
      <xdr:row>0</xdr:row>
      <xdr:rowOff>0</xdr:rowOff>
    </xdr:from>
    <xdr:to>
      <xdr:col>3</xdr:col>
      <xdr:colOff>904875</xdr:colOff>
      <xdr:row>1</xdr:row>
      <xdr:rowOff>19050</xdr:rowOff>
    </xdr:to>
    <xdr:sp macro="" textlink="">
      <xdr:nvSpPr>
        <xdr:cNvPr id="2" name="TextBox 1"/>
        <xdr:cNvSpPr txBox="1"/>
      </xdr:nvSpPr>
      <xdr:spPr>
        <a:xfrm>
          <a:off x="5572125" y="0"/>
          <a:ext cx="704850" cy="2476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e-NP" sz="800">
              <a:cs typeface="Kalimati" panose="00000400000000000000" pitchFamily="2"/>
            </a:rPr>
            <a:t>अनुसूची छ</a:t>
          </a:r>
          <a:endParaRPr lang="en-US" sz="800">
            <a:cs typeface="Kalimati" panose="00000400000000000000" pitchFamily="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Financial%20Reports/Maskebari/2073.074/Combine/&#2319;&#2325;&#2368;&#2325;&#2371;&#2340;%20&#2350;&#2366;&#2360;&#2381;&#2325;&#2375;&#2357;&#2366;&#2352;&#23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एकीकृत मास्केवारी"/>
    </sheetNames>
    <sheetDataSet>
      <sheetData sheetId="0">
        <row r="13">
          <cell r="C13">
            <v>4849536.5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view="pageBreakPreview" zoomScaleNormal="120" zoomScaleSheetLayoutView="100" workbookViewId="0">
      <selection activeCell="C15" sqref="C15"/>
    </sheetView>
  </sheetViews>
  <sheetFormatPr defaultRowHeight="23.25" x14ac:dyDescent="0.25"/>
  <cols>
    <col min="1" max="1" width="3.28515625" style="16" customWidth="1"/>
    <col min="2" max="2" width="42.7109375" style="16" customWidth="1"/>
    <col min="3" max="3" width="20.7109375" style="16" customWidth="1"/>
    <col min="4" max="4" width="23.7109375" style="72" customWidth="1"/>
    <col min="5" max="5" width="23" style="72" customWidth="1"/>
    <col min="6" max="6" width="22.42578125" style="72" customWidth="1"/>
    <col min="7" max="7" width="22.7109375" style="72" customWidth="1"/>
    <col min="8" max="16384" width="9.140625" style="16"/>
  </cols>
  <sheetData>
    <row r="1" spans="1:7" ht="30.75" x14ac:dyDescent="0.25">
      <c r="A1" s="618" t="s">
        <v>379</v>
      </c>
      <c r="B1" s="618"/>
      <c r="C1" s="618"/>
      <c r="D1" s="618"/>
      <c r="E1" s="618"/>
      <c r="F1" s="618"/>
      <c r="G1" s="618"/>
    </row>
    <row r="2" spans="1:7" x14ac:dyDescent="0.25">
      <c r="A2" s="615" t="s">
        <v>426</v>
      </c>
      <c r="B2" s="615"/>
      <c r="C2" s="615"/>
      <c r="D2" s="615"/>
      <c r="E2" s="615"/>
      <c r="F2" s="615"/>
      <c r="G2" s="615"/>
    </row>
    <row r="3" spans="1:7" s="19" customFormat="1" ht="18.75" customHeight="1" x14ac:dyDescent="0.25">
      <c r="A3" s="621" t="s">
        <v>24</v>
      </c>
      <c r="B3" s="622"/>
      <c r="C3" s="625" t="s">
        <v>535</v>
      </c>
      <c r="D3" s="604" t="s">
        <v>510</v>
      </c>
      <c r="E3" s="605"/>
      <c r="F3" s="604" t="s">
        <v>518</v>
      </c>
      <c r="G3" s="605"/>
    </row>
    <row r="4" spans="1:7" s="19" customFormat="1" ht="16.5" customHeight="1" x14ac:dyDescent="0.25">
      <c r="A4" s="623"/>
      <c r="B4" s="624"/>
      <c r="C4" s="626"/>
      <c r="D4" s="120" t="s">
        <v>517</v>
      </c>
      <c r="E4" s="120" t="s">
        <v>513</v>
      </c>
      <c r="F4" s="120" t="s">
        <v>512</v>
      </c>
      <c r="G4" s="120" t="s">
        <v>514</v>
      </c>
    </row>
    <row r="5" spans="1:7" s="19" customFormat="1" ht="19.5" x14ac:dyDescent="0.25">
      <c r="A5" s="282" t="s">
        <v>345</v>
      </c>
      <c r="B5" s="140"/>
      <c r="C5" s="140"/>
      <c r="D5" s="140"/>
      <c r="E5" s="140"/>
      <c r="F5" s="141"/>
      <c r="G5" s="142"/>
    </row>
    <row r="6" spans="1:7" s="19" customFormat="1" ht="19.5" x14ac:dyDescent="0.25">
      <c r="A6" s="143"/>
      <c r="B6" s="283" t="s">
        <v>346</v>
      </c>
      <c r="C6" s="276">
        <v>74706830.159999996</v>
      </c>
      <c r="D6" s="276">
        <v>112790000</v>
      </c>
      <c r="E6" s="276">
        <v>84292938.929999992</v>
      </c>
      <c r="F6" s="276">
        <v>121296000</v>
      </c>
      <c r="G6" s="276">
        <v>135000000</v>
      </c>
    </row>
    <row r="7" spans="1:7" s="19" customFormat="1" ht="19.5" x14ac:dyDescent="0.25">
      <c r="A7" s="143"/>
      <c r="B7" s="283" t="s">
        <v>347</v>
      </c>
      <c r="C7" s="276">
        <v>15939000</v>
      </c>
      <c r="D7" s="276">
        <f>आम्दानी!C62</f>
        <v>15939000</v>
      </c>
      <c r="E7" s="276">
        <f>आम्दानी!D62</f>
        <v>17939000</v>
      </c>
      <c r="F7" s="276">
        <v>15939000</v>
      </c>
      <c r="G7" s="276">
        <v>0</v>
      </c>
    </row>
    <row r="8" spans="1:7" s="19" customFormat="1" ht="19.5" x14ac:dyDescent="0.25">
      <c r="A8" s="143"/>
      <c r="B8" s="283" t="s">
        <v>422</v>
      </c>
      <c r="C8" s="276">
        <v>11894726.300000001</v>
      </c>
      <c r="D8" s="276">
        <v>10158000</v>
      </c>
      <c r="E8" s="276">
        <v>10310750</v>
      </c>
      <c r="F8" s="276">
        <v>10158000</v>
      </c>
      <c r="G8" s="276">
        <v>4000000</v>
      </c>
    </row>
    <row r="9" spans="1:7" s="19" customFormat="1" ht="19.5" x14ac:dyDescent="0.25">
      <c r="A9" s="143"/>
      <c r="B9" s="283" t="s">
        <v>423</v>
      </c>
      <c r="C9" s="276">
        <v>36500</v>
      </c>
      <c r="D9" s="276">
        <v>50000</v>
      </c>
      <c r="E9" s="276">
        <v>0</v>
      </c>
      <c r="F9" s="276">
        <v>50000</v>
      </c>
      <c r="G9" s="276">
        <v>0</v>
      </c>
    </row>
    <row r="10" spans="1:7" s="19" customFormat="1" ht="19.5" x14ac:dyDescent="0.25">
      <c r="A10" s="284" t="s">
        <v>519</v>
      </c>
      <c r="B10" s="283"/>
      <c r="C10" s="276"/>
      <c r="D10" s="276"/>
      <c r="E10" s="276"/>
      <c r="F10" s="276"/>
      <c r="G10" s="276"/>
    </row>
    <row r="11" spans="1:7" s="19" customFormat="1" ht="19.5" x14ac:dyDescent="0.25">
      <c r="A11" s="285"/>
      <c r="B11" s="283" t="s">
        <v>520</v>
      </c>
      <c r="C11" s="276">
        <v>0</v>
      </c>
      <c r="D11" s="276">
        <v>0</v>
      </c>
      <c r="E11" s="276">
        <v>0</v>
      </c>
      <c r="F11" s="276">
        <v>0</v>
      </c>
      <c r="G11" s="276">
        <v>10000000</v>
      </c>
    </row>
    <row r="12" spans="1:7" s="19" customFormat="1" ht="19.5" x14ac:dyDescent="0.25">
      <c r="A12" s="143"/>
      <c r="B12" s="283" t="s">
        <v>521</v>
      </c>
      <c r="C12" s="276">
        <v>0</v>
      </c>
      <c r="D12" s="276">
        <v>0</v>
      </c>
      <c r="E12" s="276">
        <v>0</v>
      </c>
      <c r="F12" s="276">
        <v>0</v>
      </c>
      <c r="G12" s="276">
        <v>12500000</v>
      </c>
    </row>
    <row r="13" spans="1:7" s="19" customFormat="1" ht="19.5" x14ac:dyDescent="0.25">
      <c r="A13" s="286" t="s">
        <v>20</v>
      </c>
      <c r="B13" s="149"/>
      <c r="C13" s="143"/>
      <c r="D13" s="276"/>
      <c r="E13" s="276"/>
      <c r="F13" s="276"/>
      <c r="G13" s="276"/>
    </row>
    <row r="14" spans="1:7" s="19" customFormat="1" ht="19.5" x14ac:dyDescent="0.25">
      <c r="A14" s="149" t="s">
        <v>21</v>
      </c>
      <c r="B14" s="149"/>
      <c r="C14" s="143"/>
      <c r="D14" s="276"/>
      <c r="E14" s="276"/>
      <c r="F14" s="276"/>
      <c r="G14" s="276"/>
    </row>
    <row r="15" spans="1:7" s="19" customFormat="1" ht="19.5" x14ac:dyDescent="0.25">
      <c r="A15" s="149"/>
      <c r="B15" s="287" t="s">
        <v>440</v>
      </c>
      <c r="C15" s="276">
        <v>39748835</v>
      </c>
      <c r="D15" s="627">
        <v>107829000</v>
      </c>
      <c r="E15" s="627">
        <v>115829000</v>
      </c>
      <c r="F15" s="627">
        <v>107829000</v>
      </c>
      <c r="G15" s="277">
        <v>458874000</v>
      </c>
    </row>
    <row r="16" spans="1:7" s="19" customFormat="1" ht="19.5" x14ac:dyDescent="0.25">
      <c r="A16" s="149"/>
      <c r="B16" s="287" t="s">
        <v>437</v>
      </c>
      <c r="C16" s="276">
        <v>25753514.949999999</v>
      </c>
      <c r="D16" s="628"/>
      <c r="E16" s="628"/>
      <c r="F16" s="628"/>
      <c r="G16" s="278">
        <v>161773000</v>
      </c>
    </row>
    <row r="17" spans="1:7" s="19" customFormat="1" ht="19.5" x14ac:dyDescent="0.25">
      <c r="A17" s="149"/>
      <c r="B17" s="287" t="s">
        <v>436</v>
      </c>
      <c r="C17" s="276">
        <v>22074512</v>
      </c>
      <c r="D17" s="276">
        <v>31730000</v>
      </c>
      <c r="E17" s="276">
        <v>21739000</v>
      </c>
      <c r="F17" s="276">
        <v>21500000</v>
      </c>
      <c r="G17" s="276">
        <v>0</v>
      </c>
    </row>
    <row r="18" spans="1:7" s="19" customFormat="1" ht="19.5" x14ac:dyDescent="0.25">
      <c r="A18" s="149"/>
      <c r="B18" s="287" t="s">
        <v>438</v>
      </c>
      <c r="C18" s="276">
        <v>10000000</v>
      </c>
      <c r="D18" s="276">
        <f>15000000+3675000</f>
        <v>18675000</v>
      </c>
      <c r="E18" s="276">
        <f>18000000+3675000</f>
        <v>21675000</v>
      </c>
      <c r="F18" s="276">
        <v>20000000</v>
      </c>
      <c r="G18" s="276">
        <v>0</v>
      </c>
    </row>
    <row r="19" spans="1:7" s="19" customFormat="1" ht="19.5" x14ac:dyDescent="0.25">
      <c r="A19" s="149"/>
      <c r="B19" s="287" t="s">
        <v>441</v>
      </c>
      <c r="C19" s="276">
        <v>68776388</v>
      </c>
      <c r="D19" s="276">
        <v>180000000</v>
      </c>
      <c r="E19" s="276">
        <v>169510511</v>
      </c>
      <c r="F19" s="276">
        <v>200000000</v>
      </c>
      <c r="G19" s="276">
        <v>200000000</v>
      </c>
    </row>
    <row r="20" spans="1:7" s="19" customFormat="1" ht="19.5" x14ac:dyDescent="0.25">
      <c r="A20" s="149" t="s">
        <v>22</v>
      </c>
      <c r="B20" s="149"/>
      <c r="C20" s="276"/>
      <c r="D20" s="276"/>
      <c r="E20" s="276"/>
      <c r="F20" s="276"/>
      <c r="G20" s="276"/>
    </row>
    <row r="21" spans="1:7" s="19" customFormat="1" ht="19.5" x14ac:dyDescent="0.25">
      <c r="A21" s="149"/>
      <c r="B21" s="287" t="s">
        <v>429</v>
      </c>
      <c r="C21" s="276">
        <v>34334893</v>
      </c>
      <c r="D21" s="276">
        <v>20000000</v>
      </c>
      <c r="E21" s="276">
        <v>36034955</v>
      </c>
      <c r="F21" s="276">
        <v>20000000</v>
      </c>
      <c r="G21" s="276">
        <v>30000000</v>
      </c>
    </row>
    <row r="22" spans="1:7" s="19" customFormat="1" ht="19.5" x14ac:dyDescent="0.25">
      <c r="A22" s="149"/>
      <c r="B22" s="287" t="s">
        <v>430</v>
      </c>
      <c r="C22" s="276">
        <v>11423267</v>
      </c>
      <c r="D22" s="276">
        <v>10000000</v>
      </c>
      <c r="E22" s="276">
        <v>13351969</v>
      </c>
      <c r="F22" s="276">
        <v>10000000</v>
      </c>
      <c r="G22" s="276">
        <v>10000000</v>
      </c>
    </row>
    <row r="23" spans="1:7" s="19" customFormat="1" ht="19.5" x14ac:dyDescent="0.25">
      <c r="A23" s="149"/>
      <c r="B23" s="287" t="s">
        <v>431</v>
      </c>
      <c r="C23" s="276">
        <v>822428</v>
      </c>
      <c r="D23" s="276">
        <v>850000</v>
      </c>
      <c r="E23" s="276">
        <v>411215</v>
      </c>
      <c r="F23" s="276">
        <v>0</v>
      </c>
      <c r="G23" s="276">
        <v>0</v>
      </c>
    </row>
    <row r="24" spans="1:7" s="19" customFormat="1" ht="19.5" x14ac:dyDescent="0.25">
      <c r="A24" s="149"/>
      <c r="B24" s="287" t="s">
        <v>432</v>
      </c>
      <c r="C24" s="276">
        <v>2667500</v>
      </c>
      <c r="D24" s="276">
        <v>1751700</v>
      </c>
      <c r="E24" s="276">
        <v>1751700</v>
      </c>
      <c r="F24" s="276">
        <v>1500000</v>
      </c>
      <c r="G24" s="276">
        <v>0</v>
      </c>
    </row>
    <row r="25" spans="1:7" s="19" customFormat="1" ht="19.5" x14ac:dyDescent="0.25">
      <c r="A25" s="149"/>
      <c r="B25" s="287" t="s">
        <v>433</v>
      </c>
      <c r="C25" s="276">
        <v>0</v>
      </c>
      <c r="D25" s="276">
        <v>3000000</v>
      </c>
      <c r="E25" s="276">
        <v>2373179</v>
      </c>
      <c r="F25" s="276">
        <v>1500000</v>
      </c>
      <c r="G25" s="276">
        <v>0</v>
      </c>
    </row>
    <row r="26" spans="1:7" s="19" customFormat="1" ht="18.75" customHeight="1" x14ac:dyDescent="0.25">
      <c r="A26" s="149"/>
      <c r="B26" s="287" t="s">
        <v>434</v>
      </c>
      <c r="C26" s="276">
        <v>51000</v>
      </c>
      <c r="D26" s="276">
        <v>1500000</v>
      </c>
      <c r="E26" s="276">
        <v>200000</v>
      </c>
      <c r="F26" s="276">
        <v>1500000</v>
      </c>
      <c r="G26" s="276">
        <v>30000000</v>
      </c>
    </row>
    <row r="27" spans="1:7" s="19" customFormat="1" ht="19.5" x14ac:dyDescent="0.25">
      <c r="A27" s="149"/>
      <c r="B27" s="287" t="s">
        <v>435</v>
      </c>
      <c r="C27" s="276">
        <v>22882454.84</v>
      </c>
      <c r="D27" s="276">
        <v>25000000</v>
      </c>
      <c r="E27" s="276">
        <v>23201937</v>
      </c>
      <c r="F27" s="276">
        <v>27500000</v>
      </c>
      <c r="G27" s="276">
        <v>37500000</v>
      </c>
    </row>
    <row r="28" spans="1:7" s="19" customFormat="1" ht="19.5" x14ac:dyDescent="0.25">
      <c r="A28" s="149" t="s">
        <v>26</v>
      </c>
      <c r="B28" s="149"/>
      <c r="C28" s="276"/>
      <c r="D28" s="276"/>
      <c r="E28" s="276"/>
      <c r="F28" s="276"/>
      <c r="G28" s="276"/>
    </row>
    <row r="29" spans="1:7" s="19" customFormat="1" ht="19.5" x14ac:dyDescent="0.25">
      <c r="A29" s="149"/>
      <c r="B29" s="287" t="s">
        <v>442</v>
      </c>
      <c r="C29" s="276">
        <v>14465776</v>
      </c>
      <c r="D29" s="276">
        <v>21455450</v>
      </c>
      <c r="E29" s="276">
        <v>12312120</v>
      </c>
      <c r="F29" s="276">
        <v>20000000</v>
      </c>
      <c r="G29" s="276">
        <f>5000000+9200000</f>
        <v>14200000</v>
      </c>
    </row>
    <row r="30" spans="1:7" s="19" customFormat="1" ht="19.5" x14ac:dyDescent="0.25">
      <c r="A30" s="143" t="s">
        <v>349</v>
      </c>
      <c r="B30" s="287"/>
      <c r="C30" s="276">
        <v>16000000</v>
      </c>
      <c r="D30" s="276">
        <v>20000000</v>
      </c>
      <c r="E30" s="276">
        <v>15800000</v>
      </c>
      <c r="F30" s="276">
        <v>30000000</v>
      </c>
      <c r="G30" s="276">
        <v>40000000</v>
      </c>
    </row>
    <row r="31" spans="1:7" s="19" customFormat="1" ht="17.25" customHeight="1" x14ac:dyDescent="0.25">
      <c r="A31" s="288" t="s">
        <v>350</v>
      </c>
      <c r="B31" s="288"/>
      <c r="C31" s="145">
        <v>16740056.33</v>
      </c>
      <c r="D31" s="145">
        <v>14485000</v>
      </c>
      <c r="E31" s="145">
        <v>17750435.640000001</v>
      </c>
      <c r="F31" s="145">
        <v>0</v>
      </c>
      <c r="G31" s="145">
        <v>7558000</v>
      </c>
    </row>
    <row r="32" spans="1:7" s="19" customFormat="1" ht="19.5" customHeight="1" x14ac:dyDescent="0.25">
      <c r="A32" s="620" t="s">
        <v>122</v>
      </c>
      <c r="B32" s="620"/>
      <c r="C32" s="144">
        <f>SUM(C6:C31)</f>
        <v>388317681.57999992</v>
      </c>
      <c r="D32" s="144">
        <f>SUM(D6:D31)</f>
        <v>595213150</v>
      </c>
      <c r="E32" s="144">
        <f>SUM(E6:E31)</f>
        <v>564483710.57000005</v>
      </c>
      <c r="F32" s="144">
        <f t="shared" ref="F32:G32" si="0">SUM(F6:F31)</f>
        <v>608772000</v>
      </c>
      <c r="G32" s="144">
        <f t="shared" si="0"/>
        <v>1151405000</v>
      </c>
    </row>
    <row r="33" spans="1:7" s="19" customFormat="1" ht="21.75" customHeight="1" x14ac:dyDescent="0.25">
      <c r="A33" s="619" t="s">
        <v>123</v>
      </c>
      <c r="B33" s="619"/>
      <c r="C33" s="145">
        <v>476545534.74000001</v>
      </c>
      <c r="D33" s="145">
        <v>450000000</v>
      </c>
      <c r="E33" s="145">
        <v>508903046.52999997</v>
      </c>
      <c r="F33" s="145">
        <v>400000000</v>
      </c>
      <c r="G33" s="145">
        <v>400000000</v>
      </c>
    </row>
    <row r="34" spans="1:7" s="19" customFormat="1" ht="21" customHeight="1" x14ac:dyDescent="0.25">
      <c r="A34" s="606" t="s">
        <v>127</v>
      </c>
      <c r="B34" s="606"/>
      <c r="C34" s="146">
        <f t="shared" ref="C34:G34" si="1">SUM(C32:C33)</f>
        <v>864863216.31999993</v>
      </c>
      <c r="D34" s="146">
        <f t="shared" si="1"/>
        <v>1045213150</v>
      </c>
      <c r="E34" s="146">
        <f t="shared" si="1"/>
        <v>1073386757.1</v>
      </c>
      <c r="F34" s="146">
        <f t="shared" si="1"/>
        <v>1008772000</v>
      </c>
      <c r="G34" s="146">
        <f t="shared" si="1"/>
        <v>1551405000</v>
      </c>
    </row>
    <row r="35" spans="1:7" s="18" customFormat="1" ht="18" x14ac:dyDescent="0.25">
      <c r="A35" s="37"/>
      <c r="B35" s="37"/>
      <c r="D35" s="125"/>
      <c r="E35" s="125"/>
      <c r="F35" s="125"/>
      <c r="G35" s="73"/>
    </row>
    <row r="36" spans="1:7" s="19" customFormat="1" x14ac:dyDescent="0.25">
      <c r="A36" s="615" t="s">
        <v>427</v>
      </c>
      <c r="B36" s="615"/>
      <c r="C36" s="615"/>
      <c r="D36" s="615"/>
      <c r="E36" s="615"/>
      <c r="F36" s="615"/>
      <c r="G36" s="615"/>
    </row>
    <row r="37" spans="1:7" s="19" customFormat="1" ht="21" customHeight="1" x14ac:dyDescent="0.25">
      <c r="A37" s="607" t="s">
        <v>344</v>
      </c>
      <c r="B37" s="608"/>
      <c r="C37" s="625" t="s">
        <v>424</v>
      </c>
      <c r="D37" s="604" t="s">
        <v>524</v>
      </c>
      <c r="E37" s="605"/>
      <c r="F37" s="604" t="s">
        <v>428</v>
      </c>
      <c r="G37" s="605"/>
    </row>
    <row r="38" spans="1:7" s="19" customFormat="1" ht="17.25" customHeight="1" x14ac:dyDescent="0.25">
      <c r="A38" s="609"/>
      <c r="B38" s="610"/>
      <c r="C38" s="626"/>
      <c r="D38" s="120" t="s">
        <v>517</v>
      </c>
      <c r="E38" s="120" t="s">
        <v>513</v>
      </c>
      <c r="F38" s="120" t="s">
        <v>512</v>
      </c>
      <c r="G38" s="120" t="s">
        <v>514</v>
      </c>
    </row>
    <row r="39" spans="1:7" s="19" customFormat="1" ht="19.5" x14ac:dyDescent="0.25">
      <c r="A39" s="147" t="s">
        <v>11</v>
      </c>
      <c r="B39" s="141"/>
      <c r="C39" s="141"/>
      <c r="D39" s="140"/>
      <c r="E39" s="140"/>
      <c r="F39" s="140"/>
      <c r="G39" s="142"/>
    </row>
    <row r="40" spans="1:7" s="19" customFormat="1" ht="19.5" x14ac:dyDescent="0.25">
      <c r="A40" s="148">
        <v>1</v>
      </c>
      <c r="B40" s="149" t="s">
        <v>1</v>
      </c>
      <c r="C40" s="276">
        <v>37972062</v>
      </c>
      <c r="D40" s="276">
        <v>55700000</v>
      </c>
      <c r="E40" s="276">
        <v>50485941.5</v>
      </c>
      <c r="F40" s="276">
        <v>53100000</v>
      </c>
      <c r="G40" s="276">
        <v>80210000</v>
      </c>
    </row>
    <row r="41" spans="1:7" s="19" customFormat="1" ht="19.5" x14ac:dyDescent="0.25">
      <c r="A41" s="148">
        <v>2</v>
      </c>
      <c r="B41" s="149" t="s">
        <v>2</v>
      </c>
      <c r="C41" s="276">
        <v>3808051.27</v>
      </c>
      <c r="D41" s="276">
        <v>6662000</v>
      </c>
      <c r="E41" s="276">
        <v>5363212</v>
      </c>
      <c r="F41" s="276">
        <v>6600000</v>
      </c>
      <c r="G41" s="276">
        <v>13921500</v>
      </c>
    </row>
    <row r="42" spans="1:7" s="19" customFormat="1" ht="19.5" x14ac:dyDescent="0.25">
      <c r="A42" s="148">
        <v>3</v>
      </c>
      <c r="B42" s="149" t="s">
        <v>16</v>
      </c>
      <c r="C42" s="276">
        <v>0</v>
      </c>
      <c r="D42" s="276">
        <v>50000</v>
      </c>
      <c r="E42" s="276">
        <v>0</v>
      </c>
      <c r="F42" s="276">
        <v>50000</v>
      </c>
      <c r="G42" s="276">
        <v>100000</v>
      </c>
    </row>
    <row r="43" spans="1:7" s="19" customFormat="1" ht="19.5" x14ac:dyDescent="0.25">
      <c r="A43" s="148">
        <v>4</v>
      </c>
      <c r="B43" s="149" t="s">
        <v>6</v>
      </c>
      <c r="C43" s="276">
        <v>802500</v>
      </c>
      <c r="D43" s="276">
        <v>900000</v>
      </c>
      <c r="E43" s="276">
        <v>804000</v>
      </c>
      <c r="F43" s="276">
        <v>1000000</v>
      </c>
      <c r="G43" s="276">
        <v>1215000</v>
      </c>
    </row>
    <row r="44" spans="1:7" s="19" customFormat="1" ht="19.5" x14ac:dyDescent="0.25">
      <c r="A44" s="148">
        <v>5</v>
      </c>
      <c r="B44" s="149" t="s">
        <v>5</v>
      </c>
      <c r="C44" s="276">
        <v>352800</v>
      </c>
      <c r="D44" s="276">
        <v>410000</v>
      </c>
      <c r="E44" s="276">
        <v>338100</v>
      </c>
      <c r="F44" s="276">
        <v>461200</v>
      </c>
      <c r="G44" s="276">
        <v>574000</v>
      </c>
    </row>
    <row r="45" spans="1:7" s="19" customFormat="1" ht="19.5" x14ac:dyDescent="0.25">
      <c r="A45" s="148">
        <v>6</v>
      </c>
      <c r="B45" s="149" t="s">
        <v>76</v>
      </c>
      <c r="C45" s="276">
        <v>269485.2</v>
      </c>
      <c r="D45" s="276">
        <v>475000</v>
      </c>
      <c r="E45" s="276">
        <v>442436.26</v>
      </c>
      <c r="F45" s="276">
        <v>400000</v>
      </c>
      <c r="G45" s="276">
        <v>650000</v>
      </c>
    </row>
    <row r="46" spans="1:7" s="19" customFormat="1" ht="19.5" x14ac:dyDescent="0.25">
      <c r="A46" s="148">
        <v>7</v>
      </c>
      <c r="B46" s="149" t="s">
        <v>79</v>
      </c>
      <c r="C46" s="276">
        <v>369374.15</v>
      </c>
      <c r="D46" s="276">
        <v>375000</v>
      </c>
      <c r="E46" s="276">
        <v>324044.59000000003</v>
      </c>
      <c r="F46" s="276">
        <v>450000</v>
      </c>
      <c r="G46" s="276">
        <v>800000</v>
      </c>
    </row>
    <row r="47" spans="1:7" s="19" customFormat="1" ht="19.5" x14ac:dyDescent="0.25">
      <c r="A47" s="148">
        <v>8</v>
      </c>
      <c r="B47" s="149" t="s">
        <v>77</v>
      </c>
      <c r="C47" s="276">
        <v>3538090.25</v>
      </c>
      <c r="D47" s="276">
        <v>6185000</v>
      </c>
      <c r="E47" s="276">
        <v>5980278.3499999996</v>
      </c>
      <c r="F47" s="276">
        <v>4260000</v>
      </c>
      <c r="G47" s="276">
        <v>8125000</v>
      </c>
    </row>
    <row r="48" spans="1:7" s="19" customFormat="1" ht="19.5" x14ac:dyDescent="0.25">
      <c r="A48" s="148">
        <v>9</v>
      </c>
      <c r="B48" s="149" t="s">
        <v>3</v>
      </c>
      <c r="C48" s="276">
        <v>340957.8</v>
      </c>
      <c r="D48" s="276">
        <v>360000</v>
      </c>
      <c r="E48" s="276">
        <v>356733</v>
      </c>
      <c r="F48" s="276">
        <v>400000</v>
      </c>
      <c r="G48" s="276">
        <v>900000</v>
      </c>
    </row>
    <row r="49" spans="1:7" s="19" customFormat="1" ht="19.5" x14ac:dyDescent="0.25">
      <c r="A49" s="148">
        <v>10</v>
      </c>
      <c r="B49" s="149" t="s">
        <v>17</v>
      </c>
      <c r="C49" s="276">
        <v>1071676</v>
      </c>
      <c r="D49" s="276">
        <v>1340000</v>
      </c>
      <c r="E49" s="276">
        <v>864500.5</v>
      </c>
      <c r="F49" s="276">
        <v>1350000</v>
      </c>
      <c r="G49" s="276">
        <v>1600000</v>
      </c>
    </row>
    <row r="50" spans="1:7" s="19" customFormat="1" ht="19.5" x14ac:dyDescent="0.25">
      <c r="A50" s="148">
        <v>11</v>
      </c>
      <c r="B50" s="149" t="s">
        <v>4</v>
      </c>
      <c r="C50" s="276">
        <v>1144798</v>
      </c>
      <c r="D50" s="276">
        <v>1920000</v>
      </c>
      <c r="E50" s="276">
        <v>1128734.8799999999</v>
      </c>
      <c r="F50" s="276">
        <v>1920000</v>
      </c>
      <c r="G50" s="276">
        <v>2270000</v>
      </c>
    </row>
    <row r="51" spans="1:7" s="19" customFormat="1" ht="19.5" x14ac:dyDescent="0.25">
      <c r="A51" s="148">
        <v>12</v>
      </c>
      <c r="B51" s="149" t="s">
        <v>62</v>
      </c>
      <c r="C51" s="276">
        <v>583167</v>
      </c>
      <c r="D51" s="276">
        <v>1441000</v>
      </c>
      <c r="E51" s="276">
        <v>1403421</v>
      </c>
      <c r="F51" s="276">
        <v>1386000</v>
      </c>
      <c r="G51" s="276">
        <v>2814000</v>
      </c>
    </row>
    <row r="52" spans="1:7" s="19" customFormat="1" ht="19.5" x14ac:dyDescent="0.25">
      <c r="A52" s="148">
        <v>13</v>
      </c>
      <c r="B52" s="149" t="s">
        <v>7</v>
      </c>
      <c r="C52" s="276">
        <v>0</v>
      </c>
      <c r="D52" s="276">
        <v>50000</v>
      </c>
      <c r="E52" s="276">
        <v>300</v>
      </c>
      <c r="F52" s="276">
        <v>50000</v>
      </c>
      <c r="G52" s="276">
        <v>200000</v>
      </c>
    </row>
    <row r="53" spans="1:7" s="19" customFormat="1" ht="19.5" x14ac:dyDescent="0.25">
      <c r="A53" s="148">
        <v>14</v>
      </c>
      <c r="B53" s="149" t="s">
        <v>485</v>
      </c>
      <c r="C53" s="276">
        <v>0</v>
      </c>
      <c r="D53" s="276">
        <v>125000</v>
      </c>
      <c r="E53" s="276">
        <v>125000</v>
      </c>
      <c r="F53" s="276">
        <v>0</v>
      </c>
      <c r="G53" s="276">
        <v>200000</v>
      </c>
    </row>
    <row r="54" spans="1:7" s="19" customFormat="1" ht="19.5" x14ac:dyDescent="0.25">
      <c r="A54" s="148">
        <v>15</v>
      </c>
      <c r="B54" s="149" t="s">
        <v>542</v>
      </c>
      <c r="C54" s="276">
        <v>99853</v>
      </c>
      <c r="D54" s="276">
        <v>150000</v>
      </c>
      <c r="E54" s="276">
        <v>149080</v>
      </c>
      <c r="F54" s="276">
        <v>100000</v>
      </c>
      <c r="G54" s="276">
        <v>800000</v>
      </c>
    </row>
    <row r="55" spans="1:7" s="19" customFormat="1" ht="19.5" x14ac:dyDescent="0.25">
      <c r="A55" s="148">
        <v>16</v>
      </c>
      <c r="B55" s="149" t="s">
        <v>8</v>
      </c>
      <c r="C55" s="276">
        <v>587276</v>
      </c>
      <c r="D55" s="276">
        <v>1200000</v>
      </c>
      <c r="E55" s="276">
        <v>780676</v>
      </c>
      <c r="F55" s="276">
        <v>600000</v>
      </c>
      <c r="G55" s="276">
        <v>1650000</v>
      </c>
    </row>
    <row r="56" spans="1:7" s="19" customFormat="1" ht="19.5" x14ac:dyDescent="0.25">
      <c r="A56" s="148">
        <v>17</v>
      </c>
      <c r="B56" s="149" t="s">
        <v>78</v>
      </c>
      <c r="C56" s="276">
        <v>384222</v>
      </c>
      <c r="D56" s="276">
        <v>600000</v>
      </c>
      <c r="E56" s="276">
        <v>316281</v>
      </c>
      <c r="F56" s="276">
        <v>600000</v>
      </c>
      <c r="G56" s="276">
        <v>900000</v>
      </c>
    </row>
    <row r="57" spans="1:7" s="19" customFormat="1" ht="19.5" x14ac:dyDescent="0.25">
      <c r="A57" s="148">
        <v>18</v>
      </c>
      <c r="B57" s="149" t="s">
        <v>9</v>
      </c>
      <c r="C57" s="276">
        <v>60885</v>
      </c>
      <c r="D57" s="276">
        <v>200000</v>
      </c>
      <c r="E57" s="276">
        <v>86055</v>
      </c>
      <c r="F57" s="276">
        <v>800000</v>
      </c>
      <c r="G57" s="276">
        <v>450000</v>
      </c>
    </row>
    <row r="58" spans="1:7" s="19" customFormat="1" ht="19.5" x14ac:dyDescent="0.25">
      <c r="A58" s="148">
        <v>19</v>
      </c>
      <c r="B58" s="149" t="s">
        <v>139</v>
      </c>
      <c r="C58" s="276">
        <v>36500</v>
      </c>
      <c r="D58" s="276">
        <v>50000</v>
      </c>
      <c r="E58" s="276">
        <v>0</v>
      </c>
      <c r="F58" s="276">
        <v>50000</v>
      </c>
      <c r="G58" s="276">
        <v>0</v>
      </c>
    </row>
    <row r="59" spans="1:7" s="19" customFormat="1" ht="19.5" x14ac:dyDescent="0.25">
      <c r="A59" s="148">
        <v>20</v>
      </c>
      <c r="B59" s="149" t="s">
        <v>421</v>
      </c>
      <c r="C59" s="276">
        <v>0</v>
      </c>
      <c r="D59" s="276">
        <v>500000</v>
      </c>
      <c r="E59" s="276">
        <v>326714</v>
      </c>
      <c r="F59" s="276">
        <v>500000</v>
      </c>
      <c r="G59" s="276">
        <v>1000000</v>
      </c>
    </row>
    <row r="60" spans="1:7" s="19" customFormat="1" ht="19.5" x14ac:dyDescent="0.25">
      <c r="A60" s="148">
        <v>21</v>
      </c>
      <c r="B60" s="149" t="s">
        <v>539</v>
      </c>
      <c r="C60" s="276">
        <v>12401530.800000001</v>
      </c>
      <c r="D60" s="276">
        <v>10158000</v>
      </c>
      <c r="E60" s="276">
        <v>7813295</v>
      </c>
      <c r="F60" s="276">
        <v>10158000</v>
      </c>
      <c r="G60" s="276">
        <v>4000000</v>
      </c>
    </row>
    <row r="61" spans="1:7" s="19" customFormat="1" ht="19.5" x14ac:dyDescent="0.25">
      <c r="A61" s="148">
        <v>22</v>
      </c>
      <c r="B61" s="149" t="s">
        <v>144</v>
      </c>
      <c r="C61" s="276">
        <v>5691864.04</v>
      </c>
      <c r="D61" s="276">
        <v>15600000</v>
      </c>
      <c r="E61" s="276">
        <v>15527799.140000001</v>
      </c>
      <c r="F61" s="276">
        <v>10000000</v>
      </c>
      <c r="G61" s="276">
        <v>17500000</v>
      </c>
    </row>
    <row r="62" spans="1:7" s="19" customFormat="1" ht="19.5" x14ac:dyDescent="0.25">
      <c r="A62" s="148">
        <v>23</v>
      </c>
      <c r="B62" s="149" t="s">
        <v>720</v>
      </c>
      <c r="C62" s="276"/>
      <c r="D62" s="276"/>
      <c r="E62" s="276"/>
      <c r="F62" s="276"/>
      <c r="G62" s="276">
        <v>14000000</v>
      </c>
    </row>
    <row r="63" spans="1:7" s="19" customFormat="1" ht="19.5" x14ac:dyDescent="0.25">
      <c r="A63" s="150" t="s">
        <v>12</v>
      </c>
      <c r="B63" s="151"/>
      <c r="C63" s="276"/>
      <c r="D63" s="276"/>
      <c r="E63" s="276"/>
      <c r="F63" s="143"/>
      <c r="G63" s="276"/>
    </row>
    <row r="64" spans="1:7" ht="19.5" x14ac:dyDescent="0.25">
      <c r="A64" s="148">
        <v>1</v>
      </c>
      <c r="B64" s="151" t="s">
        <v>23</v>
      </c>
      <c r="C64" s="276"/>
      <c r="D64" s="276"/>
      <c r="E64" s="276"/>
      <c r="F64" s="143"/>
      <c r="G64" s="276"/>
    </row>
    <row r="65" spans="1:7" ht="19.5" x14ac:dyDescent="0.25">
      <c r="A65" s="148"/>
      <c r="B65" s="151" t="s">
        <v>82</v>
      </c>
      <c r="C65" s="276">
        <v>2512321</v>
      </c>
      <c r="D65" s="276">
        <v>3265800</v>
      </c>
      <c r="E65" s="276">
        <v>2818632</v>
      </c>
      <c r="F65" s="276">
        <v>3300000</v>
      </c>
      <c r="G65" s="276">
        <v>1875000</v>
      </c>
    </row>
    <row r="66" spans="1:7" ht="19.5" x14ac:dyDescent="0.25">
      <c r="A66" s="148"/>
      <c r="B66" s="149" t="s">
        <v>83</v>
      </c>
      <c r="C66" s="276">
        <v>4131298</v>
      </c>
      <c r="D66" s="276">
        <v>4898700</v>
      </c>
      <c r="E66" s="276">
        <v>3911541</v>
      </c>
      <c r="F66" s="276">
        <v>4899000</v>
      </c>
      <c r="G66" s="276">
        <v>2800000</v>
      </c>
    </row>
    <row r="67" spans="1:7" ht="19.5" x14ac:dyDescent="0.25">
      <c r="A67" s="148"/>
      <c r="B67" s="151" t="s">
        <v>84</v>
      </c>
      <c r="C67" s="276">
        <v>4228144</v>
      </c>
      <c r="D67" s="276">
        <v>4898700</v>
      </c>
      <c r="E67" s="276">
        <v>4409175</v>
      </c>
      <c r="F67" s="276">
        <v>5000000</v>
      </c>
      <c r="G67" s="276">
        <v>2825000</v>
      </c>
    </row>
    <row r="68" spans="1:7" ht="19.5" x14ac:dyDescent="0.25">
      <c r="A68" s="148">
        <v>2</v>
      </c>
      <c r="B68" s="151" t="s">
        <v>81</v>
      </c>
      <c r="C68" s="276">
        <v>8246567.1500000004</v>
      </c>
      <c r="D68" s="276">
        <v>24480000</v>
      </c>
      <c r="E68" s="276">
        <v>19697707</v>
      </c>
      <c r="F68" s="276">
        <v>19789000</v>
      </c>
      <c r="G68" s="276">
        <v>65100000</v>
      </c>
    </row>
    <row r="69" spans="1:7" ht="19.5" x14ac:dyDescent="0.25">
      <c r="A69" s="148">
        <v>3</v>
      </c>
      <c r="B69" s="152" t="s">
        <v>530</v>
      </c>
      <c r="C69" s="276">
        <v>25083935.18</v>
      </c>
      <c r="D69" s="276">
        <v>31207500</v>
      </c>
      <c r="E69" s="276">
        <v>28712783.300000001</v>
      </c>
      <c r="F69" s="276">
        <v>34447500</v>
      </c>
      <c r="G69" s="276">
        <v>33602500</v>
      </c>
    </row>
    <row r="70" spans="1:7" ht="19.5" x14ac:dyDescent="0.25">
      <c r="A70" s="148">
        <v>4</v>
      </c>
      <c r="B70" s="149" t="s">
        <v>66</v>
      </c>
      <c r="C70" s="276"/>
      <c r="D70" s="143"/>
      <c r="E70" s="143"/>
      <c r="F70" s="143"/>
      <c r="G70" s="276"/>
    </row>
    <row r="71" spans="1:7" ht="19.5" x14ac:dyDescent="0.25">
      <c r="A71" s="148"/>
      <c r="B71" s="153" t="s">
        <v>534</v>
      </c>
      <c r="C71" s="276"/>
      <c r="D71" s="276"/>
      <c r="E71" s="276"/>
      <c r="F71" s="276"/>
      <c r="G71" s="276">
        <v>161773000</v>
      </c>
    </row>
    <row r="72" spans="1:7" ht="17.25" customHeight="1" x14ac:dyDescent="0.25">
      <c r="A72" s="148"/>
      <c r="B72" s="154" t="s">
        <v>537</v>
      </c>
      <c r="C72" s="616">
        <v>136968980</v>
      </c>
      <c r="D72" s="511">
        <v>167211450</v>
      </c>
      <c r="E72" s="509">
        <v>162440214</v>
      </c>
      <c r="F72" s="616">
        <v>152126300</v>
      </c>
      <c r="G72" s="616">
        <f>97550000+30000000</f>
        <v>127550000</v>
      </c>
    </row>
    <row r="73" spans="1:7" ht="17.25" customHeight="1" x14ac:dyDescent="0.25">
      <c r="A73" s="148"/>
      <c r="B73" s="154" t="s">
        <v>80</v>
      </c>
      <c r="C73" s="617"/>
      <c r="D73" s="511"/>
      <c r="E73" s="510"/>
      <c r="F73" s="617"/>
      <c r="G73" s="617"/>
    </row>
    <row r="74" spans="1:7" ht="19.5" x14ac:dyDescent="0.25">
      <c r="A74" s="148"/>
      <c r="B74" s="153" t="s">
        <v>529</v>
      </c>
      <c r="C74" s="276"/>
      <c r="D74" s="276"/>
      <c r="E74" s="276"/>
      <c r="F74" s="276"/>
      <c r="G74" s="276">
        <v>101000000</v>
      </c>
    </row>
    <row r="75" spans="1:7" ht="19.5" x14ac:dyDescent="0.25">
      <c r="A75" s="148"/>
      <c r="B75" s="153" t="s">
        <v>528</v>
      </c>
      <c r="C75" s="276"/>
      <c r="D75" s="276"/>
      <c r="E75" s="276"/>
      <c r="F75" s="276"/>
      <c r="G75" s="276">
        <v>86000000</v>
      </c>
    </row>
    <row r="76" spans="1:7" ht="19.5" x14ac:dyDescent="0.25">
      <c r="A76" s="148"/>
      <c r="B76" s="153" t="s">
        <v>536</v>
      </c>
      <c r="C76" s="276"/>
      <c r="D76" s="276"/>
      <c r="E76" s="276"/>
      <c r="F76" s="276"/>
      <c r="G76" s="155">
        <f>6000000+9200000</f>
        <v>15200000</v>
      </c>
    </row>
    <row r="77" spans="1:7" ht="19.5" x14ac:dyDescent="0.25">
      <c r="A77" s="148"/>
      <c r="B77" s="153" t="s">
        <v>531</v>
      </c>
      <c r="C77" s="276"/>
      <c r="D77" s="276"/>
      <c r="E77" s="276"/>
      <c r="F77" s="276"/>
      <c r="G77" s="276">
        <v>10000000</v>
      </c>
    </row>
    <row r="78" spans="1:7" ht="19.5" x14ac:dyDescent="0.25">
      <c r="A78" s="148"/>
      <c r="B78" s="153" t="s">
        <v>541</v>
      </c>
      <c r="C78" s="276"/>
      <c r="D78" s="276"/>
      <c r="E78" s="276"/>
      <c r="F78" s="276"/>
      <c r="G78" s="276">
        <v>13500000</v>
      </c>
    </row>
    <row r="79" spans="1:7" ht="19.5" x14ac:dyDescent="0.25">
      <c r="A79" s="148"/>
      <c r="B79" s="153" t="s">
        <v>532</v>
      </c>
      <c r="C79" s="276"/>
      <c r="D79" s="276"/>
      <c r="E79" s="276"/>
      <c r="F79" s="276"/>
      <c r="G79" s="276">
        <v>4300000</v>
      </c>
    </row>
    <row r="80" spans="1:7" ht="19.5" x14ac:dyDescent="0.25">
      <c r="A80" s="148"/>
      <c r="B80" s="153" t="s">
        <v>538</v>
      </c>
      <c r="C80" s="276"/>
      <c r="D80" s="276"/>
      <c r="E80" s="276"/>
      <c r="F80" s="276"/>
      <c r="G80" s="276">
        <v>20000000</v>
      </c>
    </row>
    <row r="81" spans="1:7" ht="19.5" x14ac:dyDescent="0.25">
      <c r="A81" s="148"/>
      <c r="B81" s="153" t="s">
        <v>533</v>
      </c>
      <c r="C81" s="276"/>
      <c r="D81" s="276"/>
      <c r="E81" s="276"/>
      <c r="F81" s="276"/>
      <c r="G81" s="276">
        <f>13000000-1500000</f>
        <v>11500000</v>
      </c>
    </row>
    <row r="82" spans="1:7" ht="19.5" x14ac:dyDescent="0.25">
      <c r="A82" s="148"/>
      <c r="B82" s="153" t="s">
        <v>85</v>
      </c>
      <c r="C82" s="276">
        <v>48027926.159999996</v>
      </c>
      <c r="D82" s="276">
        <v>70000000</v>
      </c>
      <c r="E82" s="276">
        <v>70238935.709999993</v>
      </c>
      <c r="F82" s="276">
        <v>90000000</v>
      </c>
      <c r="G82" s="276">
        <v>100000000</v>
      </c>
    </row>
    <row r="83" spans="1:7" ht="19.5" x14ac:dyDescent="0.25">
      <c r="A83" s="148">
        <v>4</v>
      </c>
      <c r="B83" s="151" t="s">
        <v>25</v>
      </c>
      <c r="C83" s="276">
        <v>939594</v>
      </c>
      <c r="D83" s="276">
        <v>1600000</v>
      </c>
      <c r="E83" s="276">
        <v>866665.8</v>
      </c>
      <c r="F83" s="276">
        <v>1475000</v>
      </c>
      <c r="G83" s="276">
        <v>0</v>
      </c>
    </row>
    <row r="84" spans="1:7" ht="19.5" x14ac:dyDescent="0.25">
      <c r="A84" s="148">
        <v>5</v>
      </c>
      <c r="B84" s="151" t="s">
        <v>540</v>
      </c>
      <c r="C84" s="276"/>
      <c r="D84" s="276">
        <v>2000000</v>
      </c>
      <c r="E84" s="276">
        <v>160950</v>
      </c>
      <c r="F84" s="143"/>
      <c r="G84" s="276">
        <f>20000000+20000000</f>
        <v>40000000</v>
      </c>
    </row>
    <row r="85" spans="1:7" ht="19.5" x14ac:dyDescent="0.25">
      <c r="A85" s="148">
        <v>6</v>
      </c>
      <c r="B85" s="152" t="s">
        <v>10</v>
      </c>
      <c r="C85" s="276">
        <v>68330914.379999995</v>
      </c>
      <c r="D85" s="276">
        <v>180000000</v>
      </c>
      <c r="E85" s="276">
        <v>159380981.38999999</v>
      </c>
      <c r="F85" s="276">
        <v>200000000</v>
      </c>
      <c r="G85" s="276">
        <v>200000000</v>
      </c>
    </row>
    <row r="86" spans="1:7" ht="19.5" x14ac:dyDescent="0.25">
      <c r="A86" s="156">
        <v>7</v>
      </c>
      <c r="B86" s="157" t="s">
        <v>145</v>
      </c>
      <c r="C86" s="276">
        <v>64330</v>
      </c>
      <c r="D86" s="145">
        <v>1200000</v>
      </c>
      <c r="E86" s="145">
        <v>772248.32</v>
      </c>
      <c r="F86" s="145">
        <v>1500000</v>
      </c>
      <c r="G86" s="145">
        <v>500000</v>
      </c>
    </row>
    <row r="87" spans="1:7" ht="19.5" x14ac:dyDescent="0.25">
      <c r="A87" s="611" t="s">
        <v>122</v>
      </c>
      <c r="B87" s="612"/>
      <c r="C87" s="158">
        <f>SUM(C39:C86)</f>
        <v>368049102.38</v>
      </c>
      <c r="D87" s="158">
        <f>SUM(D39:D86)</f>
        <v>595213150</v>
      </c>
      <c r="E87" s="158">
        <f>SUM(E39:E86)</f>
        <v>546026435.74000001</v>
      </c>
      <c r="F87" s="158">
        <f>SUM(F39:F86)</f>
        <v>606772000</v>
      </c>
      <c r="G87" s="158">
        <f>SUM(G39:G86)</f>
        <v>1151405000</v>
      </c>
    </row>
    <row r="88" spans="1:7" s="127" customFormat="1" ht="19.5" x14ac:dyDescent="0.25">
      <c r="A88" s="613" t="s">
        <v>123</v>
      </c>
      <c r="B88" s="614"/>
      <c r="C88" s="159">
        <v>478927552.30000001</v>
      </c>
      <c r="D88" s="146">
        <v>450000000</v>
      </c>
      <c r="E88" s="146">
        <v>482522859.91000003</v>
      </c>
      <c r="F88" s="146">
        <v>400000000</v>
      </c>
      <c r="G88" s="146">
        <v>400000000</v>
      </c>
    </row>
    <row r="89" spans="1:7" ht="19.5" x14ac:dyDescent="0.25">
      <c r="A89" s="606" t="s">
        <v>126</v>
      </c>
      <c r="B89" s="606"/>
      <c r="C89" s="146">
        <f t="shared" ref="C89:E89" si="2">SUM(C87:C88)</f>
        <v>846976654.68000007</v>
      </c>
      <c r="D89" s="146">
        <f t="shared" si="2"/>
        <v>1045213150</v>
      </c>
      <c r="E89" s="146">
        <f t="shared" si="2"/>
        <v>1028549295.6500001</v>
      </c>
      <c r="F89" s="146">
        <f>SUM(F87:F88)</f>
        <v>1006772000</v>
      </c>
      <c r="G89" s="146">
        <f>SUM(G87:G88)</f>
        <v>1551405000</v>
      </c>
    </row>
    <row r="90" spans="1:7" x14ac:dyDescent="0.25">
      <c r="F90" s="126"/>
      <c r="G90" s="126"/>
    </row>
    <row r="91" spans="1:7" x14ac:dyDescent="0.25">
      <c r="F91" s="94"/>
      <c r="G91" s="94"/>
    </row>
    <row r="92" spans="1:7" x14ac:dyDescent="0.25">
      <c r="F92" s="94"/>
    </row>
    <row r="97" spans="3:3" x14ac:dyDescent="0.25">
      <c r="C97" s="101"/>
    </row>
  </sheetData>
  <mergeCells count="23">
    <mergeCell ref="A1:G1"/>
    <mergeCell ref="A2:G2"/>
    <mergeCell ref="F72:F73"/>
    <mergeCell ref="C72:C73"/>
    <mergeCell ref="A34:B34"/>
    <mergeCell ref="A33:B33"/>
    <mergeCell ref="A32:B32"/>
    <mergeCell ref="A3:B4"/>
    <mergeCell ref="D37:E37"/>
    <mergeCell ref="F37:G37"/>
    <mergeCell ref="C3:C4"/>
    <mergeCell ref="C37:C38"/>
    <mergeCell ref="D15:D16"/>
    <mergeCell ref="E15:E16"/>
    <mergeCell ref="F15:F16"/>
    <mergeCell ref="D3:E3"/>
    <mergeCell ref="F3:G3"/>
    <mergeCell ref="A89:B89"/>
    <mergeCell ref="A37:B38"/>
    <mergeCell ref="A87:B87"/>
    <mergeCell ref="A88:B88"/>
    <mergeCell ref="A36:G36"/>
    <mergeCell ref="G72:G73"/>
  </mergeCells>
  <pageMargins left="0.47" right="0.16" top="0.22" bottom="0.2" header="0.2" footer="0.2"/>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357"/>
  <sheetViews>
    <sheetView topLeftCell="A109" workbookViewId="0">
      <selection activeCell="E77" sqref="E77"/>
    </sheetView>
  </sheetViews>
  <sheetFormatPr defaultRowHeight="15" x14ac:dyDescent="0.25"/>
  <cols>
    <col min="1" max="1" width="5" style="228" customWidth="1"/>
    <col min="2" max="2" width="5.42578125" style="229" customWidth="1"/>
    <col min="3" max="3" width="50.5703125" style="307" customWidth="1"/>
    <col min="4" max="4" width="6.28515625" style="230" customWidth="1"/>
    <col min="5" max="5" width="14.140625" style="34" customWidth="1"/>
    <col min="6" max="6" width="14.42578125" style="34" customWidth="1"/>
    <col min="7" max="7" width="14.85546875" style="34" customWidth="1"/>
    <col min="8" max="8" width="13.7109375" style="34" customWidth="1"/>
    <col min="9" max="9" width="14.7109375" style="34" customWidth="1"/>
    <col min="10" max="10" width="13.7109375" style="34" hidden="1" customWidth="1"/>
    <col min="11" max="16384" width="9.140625" style="34"/>
  </cols>
  <sheetData>
    <row r="2" spans="1:10" x14ac:dyDescent="0.25">
      <c r="A2" s="685" t="s">
        <v>625</v>
      </c>
      <c r="B2" s="685"/>
      <c r="C2" s="685"/>
      <c r="D2" s="685"/>
      <c r="E2" s="685"/>
      <c r="F2" s="685"/>
      <c r="G2" s="685"/>
      <c r="H2" s="685"/>
      <c r="I2" s="685"/>
    </row>
    <row r="3" spans="1:10" s="222" customFormat="1" ht="12" customHeight="1" x14ac:dyDescent="0.25">
      <c r="A3" s="686" t="s">
        <v>626</v>
      </c>
      <c r="B3" s="686" t="s">
        <v>449</v>
      </c>
      <c r="C3" s="688" t="s">
        <v>55</v>
      </c>
      <c r="D3" s="686" t="s">
        <v>627</v>
      </c>
      <c r="E3" s="690" t="s">
        <v>685</v>
      </c>
      <c r="F3" s="691"/>
      <c r="G3" s="691"/>
      <c r="H3" s="691"/>
      <c r="I3" s="692"/>
      <c r="J3" s="232"/>
    </row>
    <row r="4" spans="1:10" s="222" customFormat="1" ht="18" customHeight="1" x14ac:dyDescent="0.25">
      <c r="A4" s="687"/>
      <c r="B4" s="687"/>
      <c r="C4" s="689"/>
      <c r="D4" s="687"/>
      <c r="E4" s="248" t="s">
        <v>19</v>
      </c>
      <c r="F4" s="248" t="s">
        <v>713</v>
      </c>
      <c r="G4" s="248" t="s">
        <v>686</v>
      </c>
      <c r="H4" s="248" t="s">
        <v>43</v>
      </c>
      <c r="I4" s="257" t="s">
        <v>124</v>
      </c>
      <c r="J4" s="234"/>
    </row>
    <row r="5" spans="1:10" ht="15.75" x14ac:dyDescent="0.3">
      <c r="A5" s="360">
        <v>1</v>
      </c>
      <c r="B5" s="360">
        <v>2</v>
      </c>
      <c r="C5" s="293" t="s">
        <v>629</v>
      </c>
      <c r="D5" s="294">
        <v>0</v>
      </c>
      <c r="E5" s="295">
        <v>300000</v>
      </c>
      <c r="F5" s="295"/>
      <c r="G5" s="295"/>
      <c r="H5" s="295">
        <v>0</v>
      </c>
      <c r="I5" s="295">
        <f>SUM(E5:H5)</f>
        <v>300000</v>
      </c>
      <c r="J5" s="225"/>
    </row>
    <row r="6" spans="1:10" ht="15.75" x14ac:dyDescent="0.3">
      <c r="A6" s="361">
        <v>2</v>
      </c>
      <c r="B6" s="361">
        <v>3</v>
      </c>
      <c r="C6" s="9" t="s">
        <v>634</v>
      </c>
      <c r="D6" s="296">
        <v>60</v>
      </c>
      <c r="E6" s="297">
        <v>400000</v>
      </c>
      <c r="F6" s="297"/>
      <c r="G6" s="297"/>
      <c r="H6" s="297">
        <v>600000</v>
      </c>
      <c r="I6" s="297">
        <f t="shared" ref="I6:I44" si="0">SUM(E6:H6)</f>
        <v>1000000</v>
      </c>
      <c r="J6" s="226">
        <f>SUM(E6:E6)</f>
        <v>400000</v>
      </c>
    </row>
    <row r="7" spans="1:10" ht="15.75" x14ac:dyDescent="0.3">
      <c r="A7" s="361">
        <v>3</v>
      </c>
      <c r="B7" s="361">
        <v>4</v>
      </c>
      <c r="C7" s="298" t="s">
        <v>638</v>
      </c>
      <c r="D7" s="296">
        <v>20</v>
      </c>
      <c r="E7" s="297">
        <v>240000</v>
      </c>
      <c r="F7" s="297"/>
      <c r="G7" s="297"/>
      <c r="H7" s="297">
        <v>60000</v>
      </c>
      <c r="I7" s="297">
        <f t="shared" si="0"/>
        <v>300000</v>
      </c>
      <c r="J7" s="225"/>
    </row>
    <row r="8" spans="1:10" ht="15.75" x14ac:dyDescent="0.3">
      <c r="A8" s="361">
        <v>4</v>
      </c>
      <c r="B8" s="361">
        <v>8</v>
      </c>
      <c r="C8" s="298" t="s">
        <v>647</v>
      </c>
      <c r="D8" s="111">
        <v>40</v>
      </c>
      <c r="E8" s="297">
        <v>500000</v>
      </c>
      <c r="F8" s="297"/>
      <c r="G8" s="297"/>
      <c r="H8" s="297">
        <v>688000</v>
      </c>
      <c r="I8" s="297">
        <f t="shared" si="0"/>
        <v>1188000</v>
      </c>
      <c r="J8" s="225"/>
    </row>
    <row r="9" spans="1:10" ht="15.75" x14ac:dyDescent="0.3">
      <c r="A9" s="361">
        <v>5</v>
      </c>
      <c r="B9" s="361">
        <v>8</v>
      </c>
      <c r="C9" s="298" t="s">
        <v>648</v>
      </c>
      <c r="D9" s="111">
        <v>40</v>
      </c>
      <c r="E9" s="297">
        <v>500000</v>
      </c>
      <c r="F9" s="297"/>
      <c r="G9" s="297"/>
      <c r="H9" s="297">
        <v>1336000</v>
      </c>
      <c r="I9" s="297">
        <f t="shared" si="0"/>
        <v>1836000</v>
      </c>
      <c r="J9" s="225"/>
    </row>
    <row r="10" spans="1:10" ht="15.75" x14ac:dyDescent="0.3">
      <c r="A10" s="361">
        <v>6</v>
      </c>
      <c r="B10" s="361">
        <v>8</v>
      </c>
      <c r="C10" s="112" t="s">
        <v>461</v>
      </c>
      <c r="D10" s="111">
        <v>40</v>
      </c>
      <c r="E10" s="297">
        <v>500000</v>
      </c>
      <c r="F10" s="297"/>
      <c r="G10" s="297"/>
      <c r="H10" s="297">
        <v>1034000</v>
      </c>
      <c r="I10" s="297">
        <f t="shared" si="0"/>
        <v>1534000</v>
      </c>
      <c r="J10" s="225"/>
    </row>
    <row r="11" spans="1:10" ht="15.75" x14ac:dyDescent="0.3">
      <c r="A11" s="361">
        <v>7</v>
      </c>
      <c r="B11" s="361">
        <v>10</v>
      </c>
      <c r="C11" s="299" t="s">
        <v>653</v>
      </c>
      <c r="D11" s="111">
        <v>40</v>
      </c>
      <c r="E11" s="297">
        <v>600000</v>
      </c>
      <c r="F11" s="297"/>
      <c r="G11" s="297"/>
      <c r="H11" s="297">
        <v>400000</v>
      </c>
      <c r="I11" s="297">
        <f t="shared" si="0"/>
        <v>1000000</v>
      </c>
      <c r="J11" s="226">
        <f>SUM(E11:E11)</f>
        <v>600000</v>
      </c>
    </row>
    <row r="12" spans="1:10" ht="15.75" x14ac:dyDescent="0.3">
      <c r="A12" s="361">
        <v>8</v>
      </c>
      <c r="B12" s="361">
        <v>11</v>
      </c>
      <c r="C12" s="112" t="s">
        <v>654</v>
      </c>
      <c r="D12" s="292">
        <v>40</v>
      </c>
      <c r="E12" s="297">
        <v>800000</v>
      </c>
      <c r="F12" s="297"/>
      <c r="G12" s="297"/>
      <c r="H12" s="297">
        <v>1834000</v>
      </c>
      <c r="I12" s="297">
        <f t="shared" si="0"/>
        <v>2634000</v>
      </c>
      <c r="J12" s="225"/>
    </row>
    <row r="13" spans="1:10" ht="15.75" x14ac:dyDescent="0.3">
      <c r="A13" s="361">
        <v>9</v>
      </c>
      <c r="B13" s="361">
        <v>11</v>
      </c>
      <c r="C13" s="112" t="s">
        <v>475</v>
      </c>
      <c r="D13" s="292">
        <v>20</v>
      </c>
      <c r="E13" s="297">
        <v>800000</v>
      </c>
      <c r="F13" s="297"/>
      <c r="G13" s="297"/>
      <c r="H13" s="297">
        <v>1980000</v>
      </c>
      <c r="I13" s="297">
        <f t="shared" si="0"/>
        <v>2780000</v>
      </c>
      <c r="J13" s="225"/>
    </row>
    <row r="14" spans="1:10" ht="15.75" x14ac:dyDescent="0.3">
      <c r="A14" s="361">
        <v>10</v>
      </c>
      <c r="B14" s="361">
        <v>11</v>
      </c>
      <c r="C14" s="300" t="s">
        <v>655</v>
      </c>
      <c r="D14" s="292">
        <v>40</v>
      </c>
      <c r="E14" s="297">
        <v>800000</v>
      </c>
      <c r="F14" s="297"/>
      <c r="G14" s="297"/>
      <c r="H14" s="297">
        <v>1400000</v>
      </c>
      <c r="I14" s="297">
        <f t="shared" si="0"/>
        <v>2200000</v>
      </c>
      <c r="J14" s="225"/>
    </row>
    <row r="15" spans="1:10" ht="15.75" x14ac:dyDescent="0.3">
      <c r="A15" s="361">
        <v>11</v>
      </c>
      <c r="B15" s="361">
        <v>11</v>
      </c>
      <c r="C15" s="300" t="s">
        <v>656</v>
      </c>
      <c r="D15" s="292">
        <v>40</v>
      </c>
      <c r="E15" s="297">
        <v>500000</v>
      </c>
      <c r="F15" s="297"/>
      <c r="G15" s="297"/>
      <c r="H15" s="297">
        <v>704000</v>
      </c>
      <c r="I15" s="297">
        <f t="shared" si="0"/>
        <v>1204000</v>
      </c>
      <c r="J15" s="225"/>
    </row>
    <row r="16" spans="1:10" ht="15.75" x14ac:dyDescent="0.3">
      <c r="A16" s="361">
        <v>12</v>
      </c>
      <c r="B16" s="361">
        <v>11</v>
      </c>
      <c r="C16" s="300" t="s">
        <v>657</v>
      </c>
      <c r="D16" s="292">
        <v>40</v>
      </c>
      <c r="E16" s="297">
        <v>500000</v>
      </c>
      <c r="F16" s="297"/>
      <c r="G16" s="297"/>
      <c r="H16" s="297">
        <v>1200000</v>
      </c>
      <c r="I16" s="297">
        <f t="shared" si="0"/>
        <v>1700000</v>
      </c>
      <c r="J16" s="226"/>
    </row>
    <row r="17" spans="1:10" ht="15.75" x14ac:dyDescent="0.3">
      <c r="A17" s="361">
        <v>13</v>
      </c>
      <c r="B17" s="361">
        <v>11</v>
      </c>
      <c r="C17" s="300" t="s">
        <v>658</v>
      </c>
      <c r="D17" s="292">
        <v>50</v>
      </c>
      <c r="E17" s="297">
        <v>500000</v>
      </c>
      <c r="F17" s="297"/>
      <c r="G17" s="297"/>
      <c r="H17" s="297">
        <v>500000</v>
      </c>
      <c r="I17" s="297">
        <f t="shared" si="0"/>
        <v>1000000</v>
      </c>
      <c r="J17" s="226">
        <f>SUM(E12:E17)</f>
        <v>3900000</v>
      </c>
    </row>
    <row r="18" spans="1:10" ht="15.75" x14ac:dyDescent="0.3">
      <c r="A18" s="361">
        <v>14</v>
      </c>
      <c r="B18" s="361">
        <v>12</v>
      </c>
      <c r="C18" s="300" t="s">
        <v>659</v>
      </c>
      <c r="D18" s="111">
        <v>30</v>
      </c>
      <c r="E18" s="297">
        <v>350000</v>
      </c>
      <c r="F18" s="297"/>
      <c r="G18" s="297"/>
      <c r="H18" s="297">
        <v>150000</v>
      </c>
      <c r="I18" s="297">
        <f t="shared" si="0"/>
        <v>500000</v>
      </c>
      <c r="J18" s="225"/>
    </row>
    <row r="19" spans="1:10" ht="15.75" x14ac:dyDescent="0.3">
      <c r="A19" s="361">
        <v>15</v>
      </c>
      <c r="B19" s="361">
        <v>12</v>
      </c>
      <c r="C19" s="300" t="s">
        <v>660</v>
      </c>
      <c r="D19" s="111">
        <v>0</v>
      </c>
      <c r="E19" s="297">
        <v>800000</v>
      </c>
      <c r="F19" s="297"/>
      <c r="G19" s="297"/>
      <c r="H19" s="297">
        <v>0</v>
      </c>
      <c r="I19" s="297">
        <f t="shared" si="0"/>
        <v>800000</v>
      </c>
      <c r="J19" s="225"/>
    </row>
    <row r="20" spans="1:10" ht="15.75" x14ac:dyDescent="0.3">
      <c r="A20" s="361">
        <v>16</v>
      </c>
      <c r="B20" s="361">
        <v>12</v>
      </c>
      <c r="C20" s="112" t="s">
        <v>466</v>
      </c>
      <c r="D20" s="111">
        <v>40</v>
      </c>
      <c r="E20" s="297">
        <v>1000000</v>
      </c>
      <c r="F20" s="297"/>
      <c r="G20" s="297"/>
      <c r="H20" s="297">
        <v>1200000</v>
      </c>
      <c r="I20" s="297">
        <f t="shared" si="0"/>
        <v>2200000</v>
      </c>
      <c r="J20" s="226">
        <f>SUM(E18:E20)</f>
        <v>2150000</v>
      </c>
    </row>
    <row r="21" spans="1:10" ht="15.75" x14ac:dyDescent="0.3">
      <c r="A21" s="361">
        <v>17</v>
      </c>
      <c r="B21" s="361">
        <v>13</v>
      </c>
      <c r="C21" s="300" t="s">
        <v>661</v>
      </c>
      <c r="D21" s="111">
        <v>30</v>
      </c>
      <c r="E21" s="297">
        <v>1000000</v>
      </c>
      <c r="F21" s="297"/>
      <c r="G21" s="297"/>
      <c r="H21" s="297">
        <v>1375500</v>
      </c>
      <c r="I21" s="297">
        <f t="shared" si="0"/>
        <v>2375500</v>
      </c>
      <c r="J21" s="225"/>
    </row>
    <row r="22" spans="1:10" ht="26.25" customHeight="1" x14ac:dyDescent="0.3">
      <c r="A22" s="361">
        <v>18</v>
      </c>
      <c r="B22" s="361">
        <v>14</v>
      </c>
      <c r="C22" s="300" t="s">
        <v>665</v>
      </c>
      <c r="D22" s="111">
        <v>20</v>
      </c>
      <c r="E22" s="297">
        <v>800000</v>
      </c>
      <c r="F22" s="297"/>
      <c r="G22" s="297"/>
      <c r="H22" s="297">
        <v>700000</v>
      </c>
      <c r="I22" s="297">
        <f t="shared" si="0"/>
        <v>1500000</v>
      </c>
      <c r="J22" s="225"/>
    </row>
    <row r="23" spans="1:10" ht="15.75" x14ac:dyDescent="0.3">
      <c r="A23" s="361">
        <v>19</v>
      </c>
      <c r="B23" s="361">
        <v>15</v>
      </c>
      <c r="C23" s="298" t="s">
        <v>476</v>
      </c>
      <c r="D23" s="292">
        <v>50</v>
      </c>
      <c r="E23" s="297">
        <v>500000</v>
      </c>
      <c r="F23" s="297"/>
      <c r="G23" s="297"/>
      <c r="H23" s="297">
        <v>2250000</v>
      </c>
      <c r="I23" s="297">
        <f t="shared" si="0"/>
        <v>2750000</v>
      </c>
      <c r="J23" s="225"/>
    </row>
    <row r="24" spans="1:10" ht="15.75" x14ac:dyDescent="0.3">
      <c r="A24" s="361">
        <v>20</v>
      </c>
      <c r="B24" s="361">
        <v>15</v>
      </c>
      <c r="C24" s="298" t="s">
        <v>667</v>
      </c>
      <c r="D24" s="292">
        <v>50</v>
      </c>
      <c r="E24" s="297">
        <v>725000</v>
      </c>
      <c r="F24" s="297"/>
      <c r="G24" s="297"/>
      <c r="H24" s="297">
        <v>725000</v>
      </c>
      <c r="I24" s="297">
        <f t="shared" si="0"/>
        <v>1450000</v>
      </c>
      <c r="J24" s="225"/>
    </row>
    <row r="25" spans="1:10" ht="15.75" x14ac:dyDescent="0.3">
      <c r="A25" s="361">
        <v>21</v>
      </c>
      <c r="B25" s="361">
        <v>15</v>
      </c>
      <c r="C25" s="298" t="s">
        <v>668</v>
      </c>
      <c r="D25" s="292">
        <v>50</v>
      </c>
      <c r="E25" s="297">
        <v>500000</v>
      </c>
      <c r="F25" s="297"/>
      <c r="G25" s="297"/>
      <c r="H25" s="297">
        <v>3150000</v>
      </c>
      <c r="I25" s="297">
        <f t="shared" si="0"/>
        <v>3650000</v>
      </c>
      <c r="J25" s="225"/>
    </row>
    <row r="26" spans="1:10" ht="15.75" x14ac:dyDescent="0.3">
      <c r="A26" s="361">
        <v>22</v>
      </c>
      <c r="B26" s="361">
        <v>15</v>
      </c>
      <c r="C26" s="298" t="s">
        <v>1157</v>
      </c>
      <c r="D26" s="292">
        <v>50</v>
      </c>
      <c r="E26" s="297">
        <v>0</v>
      </c>
      <c r="F26" s="297"/>
      <c r="G26" s="297"/>
      <c r="H26" s="297">
        <v>1400000</v>
      </c>
      <c r="I26" s="297">
        <f t="shared" si="0"/>
        <v>1400000</v>
      </c>
      <c r="J26" s="225"/>
    </row>
    <row r="27" spans="1:10" ht="15.75" x14ac:dyDescent="0.3">
      <c r="A27" s="361">
        <v>23</v>
      </c>
      <c r="B27" s="361">
        <v>15</v>
      </c>
      <c r="C27" s="298" t="s">
        <v>672</v>
      </c>
      <c r="D27" s="292">
        <v>50</v>
      </c>
      <c r="E27" s="297">
        <v>500000</v>
      </c>
      <c r="F27" s="297"/>
      <c r="G27" s="297"/>
      <c r="H27" s="297">
        <v>1250000</v>
      </c>
      <c r="I27" s="297">
        <f t="shared" si="0"/>
        <v>1750000</v>
      </c>
      <c r="J27" s="227">
        <f>SUM(E23:E27)</f>
        <v>2225000</v>
      </c>
    </row>
    <row r="28" spans="1:10" ht="15.75" x14ac:dyDescent="0.3">
      <c r="A28" s="361">
        <v>24</v>
      </c>
      <c r="B28" s="361">
        <v>15</v>
      </c>
      <c r="C28" s="298" t="s">
        <v>723</v>
      </c>
      <c r="D28" s="292"/>
      <c r="E28" s="297">
        <v>0</v>
      </c>
      <c r="F28" s="297"/>
      <c r="G28" s="297"/>
      <c r="H28" s="297">
        <v>2000000</v>
      </c>
      <c r="I28" s="297">
        <f t="shared" si="0"/>
        <v>2000000</v>
      </c>
      <c r="J28" s="227"/>
    </row>
    <row r="29" spans="1:10" ht="15.75" x14ac:dyDescent="0.3">
      <c r="A29" s="361">
        <v>25</v>
      </c>
      <c r="B29" s="361">
        <v>15</v>
      </c>
      <c r="C29" s="298" t="s">
        <v>724</v>
      </c>
      <c r="D29" s="292"/>
      <c r="E29" s="297">
        <v>0</v>
      </c>
      <c r="F29" s="297"/>
      <c r="G29" s="297"/>
      <c r="H29" s="297">
        <v>1500000</v>
      </c>
      <c r="I29" s="297">
        <f t="shared" si="0"/>
        <v>1500000</v>
      </c>
      <c r="J29" s="227"/>
    </row>
    <row r="30" spans="1:10" ht="15.75" x14ac:dyDescent="0.3">
      <c r="A30" s="361">
        <v>26</v>
      </c>
      <c r="B30" s="361">
        <v>15</v>
      </c>
      <c r="C30" s="298" t="s">
        <v>725</v>
      </c>
      <c r="D30" s="292"/>
      <c r="E30" s="297">
        <v>0</v>
      </c>
      <c r="F30" s="297"/>
      <c r="G30" s="297"/>
      <c r="H30" s="297">
        <v>2000000</v>
      </c>
      <c r="I30" s="297">
        <f t="shared" si="0"/>
        <v>2000000</v>
      </c>
      <c r="J30" s="227"/>
    </row>
    <row r="31" spans="1:10" ht="15.75" x14ac:dyDescent="0.3">
      <c r="A31" s="361">
        <v>27</v>
      </c>
      <c r="B31" s="361">
        <v>15</v>
      </c>
      <c r="C31" s="298" t="s">
        <v>726</v>
      </c>
      <c r="D31" s="292"/>
      <c r="E31" s="297">
        <v>0</v>
      </c>
      <c r="F31" s="297"/>
      <c r="G31" s="297"/>
      <c r="H31" s="297">
        <v>2000000</v>
      </c>
      <c r="I31" s="297">
        <f t="shared" si="0"/>
        <v>2000000</v>
      </c>
      <c r="J31" s="227"/>
    </row>
    <row r="32" spans="1:10" ht="15.75" x14ac:dyDescent="0.3">
      <c r="A32" s="361">
        <v>28</v>
      </c>
      <c r="B32" s="361">
        <v>16</v>
      </c>
      <c r="C32" s="9" t="s">
        <v>673</v>
      </c>
      <c r="D32" s="292">
        <v>50</v>
      </c>
      <c r="E32" s="297">
        <v>500000</v>
      </c>
      <c r="F32" s="297"/>
      <c r="G32" s="297"/>
      <c r="H32" s="297">
        <v>2847000</v>
      </c>
      <c r="I32" s="297">
        <f t="shared" si="0"/>
        <v>3347000</v>
      </c>
      <c r="J32" s="225"/>
    </row>
    <row r="33" spans="1:10" ht="15.75" x14ac:dyDescent="0.3">
      <c r="A33" s="361">
        <v>29</v>
      </c>
      <c r="B33" s="361">
        <v>16</v>
      </c>
      <c r="C33" s="298" t="s">
        <v>468</v>
      </c>
      <c r="D33" s="292">
        <v>20</v>
      </c>
      <c r="E33" s="297">
        <v>500000</v>
      </c>
      <c r="F33" s="297"/>
      <c r="G33" s="297"/>
      <c r="H33" s="297">
        <v>507000</v>
      </c>
      <c r="I33" s="297">
        <f t="shared" si="0"/>
        <v>1007000</v>
      </c>
      <c r="J33" s="225"/>
    </row>
    <row r="34" spans="1:10" ht="15.75" x14ac:dyDescent="0.3">
      <c r="A34" s="361">
        <v>30</v>
      </c>
      <c r="B34" s="361">
        <v>16</v>
      </c>
      <c r="C34" s="298" t="s">
        <v>471</v>
      </c>
      <c r="D34" s="292">
        <v>40</v>
      </c>
      <c r="E34" s="297">
        <v>500000</v>
      </c>
      <c r="F34" s="297"/>
      <c r="G34" s="297"/>
      <c r="H34" s="297">
        <v>1706000</v>
      </c>
      <c r="I34" s="297">
        <f t="shared" si="0"/>
        <v>2206000</v>
      </c>
      <c r="J34" s="225"/>
    </row>
    <row r="35" spans="1:10" ht="15.75" x14ac:dyDescent="0.3">
      <c r="A35" s="361">
        <v>31</v>
      </c>
      <c r="B35" s="361">
        <v>16</v>
      </c>
      <c r="C35" s="298" t="s">
        <v>498</v>
      </c>
      <c r="D35" s="292">
        <v>40</v>
      </c>
      <c r="E35" s="297">
        <v>500000</v>
      </c>
      <c r="F35" s="297"/>
      <c r="G35" s="297"/>
      <c r="H35" s="297">
        <v>2344000</v>
      </c>
      <c r="I35" s="297">
        <f t="shared" si="0"/>
        <v>2844000</v>
      </c>
      <c r="J35" s="225"/>
    </row>
    <row r="36" spans="1:10" ht="15.75" x14ac:dyDescent="0.3">
      <c r="A36" s="361">
        <v>32</v>
      </c>
      <c r="B36" s="361">
        <v>16</v>
      </c>
      <c r="C36" s="298" t="s">
        <v>469</v>
      </c>
      <c r="D36" s="292">
        <v>40</v>
      </c>
      <c r="E36" s="297">
        <v>500000</v>
      </c>
      <c r="F36" s="297"/>
      <c r="G36" s="297"/>
      <c r="H36" s="297">
        <v>1273600</v>
      </c>
      <c r="I36" s="297">
        <f t="shared" si="0"/>
        <v>1773600</v>
      </c>
      <c r="J36" s="225"/>
    </row>
    <row r="37" spans="1:10" ht="15.75" x14ac:dyDescent="0.3">
      <c r="A37" s="361">
        <v>33</v>
      </c>
      <c r="B37" s="361">
        <v>16</v>
      </c>
      <c r="C37" s="298" t="s">
        <v>119</v>
      </c>
      <c r="D37" s="292"/>
      <c r="E37" s="297"/>
      <c r="F37" s="297"/>
      <c r="G37" s="297"/>
      <c r="H37" s="297">
        <v>3150000</v>
      </c>
      <c r="I37" s="297">
        <f t="shared" si="0"/>
        <v>3150000</v>
      </c>
      <c r="J37" s="225"/>
    </row>
    <row r="38" spans="1:10" ht="15.75" x14ac:dyDescent="0.3">
      <c r="A38" s="361">
        <v>34</v>
      </c>
      <c r="B38" s="361">
        <v>18</v>
      </c>
      <c r="C38" s="301" t="s">
        <v>472</v>
      </c>
      <c r="D38" s="111">
        <v>20</v>
      </c>
      <c r="E38" s="297">
        <v>400000</v>
      </c>
      <c r="F38" s="297"/>
      <c r="G38" s="297"/>
      <c r="H38" s="297">
        <v>100000</v>
      </c>
      <c r="I38" s="297">
        <f t="shared" si="0"/>
        <v>500000</v>
      </c>
      <c r="J38" s="225"/>
    </row>
    <row r="39" spans="1:10" ht="15.75" x14ac:dyDescent="0.3">
      <c r="A39" s="361">
        <v>35</v>
      </c>
      <c r="B39" s="361">
        <v>19</v>
      </c>
      <c r="C39" s="298" t="s">
        <v>474</v>
      </c>
      <c r="D39" s="111">
        <v>20</v>
      </c>
      <c r="E39" s="297">
        <v>800000</v>
      </c>
      <c r="F39" s="297"/>
      <c r="G39" s="297"/>
      <c r="H39" s="297">
        <v>264000</v>
      </c>
      <c r="I39" s="297">
        <f t="shared" si="0"/>
        <v>1064000</v>
      </c>
      <c r="J39" s="226">
        <f>SUM(E39:E39)</f>
        <v>800000</v>
      </c>
    </row>
    <row r="40" spans="1:10" ht="15.75" x14ac:dyDescent="0.3">
      <c r="A40" s="361">
        <v>36</v>
      </c>
      <c r="B40" s="361">
        <v>20</v>
      </c>
      <c r="C40" s="9" t="s">
        <v>680</v>
      </c>
      <c r="D40" s="111">
        <v>20</v>
      </c>
      <c r="E40" s="297">
        <v>800000</v>
      </c>
      <c r="F40" s="297"/>
      <c r="G40" s="297"/>
      <c r="H40" s="297">
        <v>200000</v>
      </c>
      <c r="I40" s="297">
        <f t="shared" si="0"/>
        <v>1000000</v>
      </c>
      <c r="J40" s="225"/>
    </row>
    <row r="41" spans="1:10" ht="15.75" x14ac:dyDescent="0.3">
      <c r="A41" s="361">
        <v>37</v>
      </c>
      <c r="B41" s="361">
        <v>20</v>
      </c>
      <c r="C41" s="9" t="s">
        <v>681</v>
      </c>
      <c r="D41" s="111">
        <v>20</v>
      </c>
      <c r="E41" s="297">
        <v>800000</v>
      </c>
      <c r="F41" s="297"/>
      <c r="G41" s="297"/>
      <c r="H41" s="297">
        <v>1000000</v>
      </c>
      <c r="I41" s="297">
        <f t="shared" si="0"/>
        <v>1800000</v>
      </c>
      <c r="J41" s="225"/>
    </row>
    <row r="42" spans="1:10" ht="15.75" x14ac:dyDescent="0.3">
      <c r="A42" s="361">
        <v>38</v>
      </c>
      <c r="B42" s="361">
        <v>20</v>
      </c>
      <c r="C42" s="9" t="s">
        <v>682</v>
      </c>
      <c r="D42" s="111">
        <v>20</v>
      </c>
      <c r="E42" s="297">
        <v>800000</v>
      </c>
      <c r="F42" s="297"/>
      <c r="G42" s="297"/>
      <c r="H42" s="297">
        <v>1000000</v>
      </c>
      <c r="I42" s="297">
        <f t="shared" si="0"/>
        <v>1800000</v>
      </c>
      <c r="J42" s="225"/>
    </row>
    <row r="43" spans="1:10" ht="15.75" x14ac:dyDescent="0.3">
      <c r="A43" s="361">
        <v>39</v>
      </c>
      <c r="B43" s="361">
        <v>20</v>
      </c>
      <c r="C43" s="9" t="s">
        <v>683</v>
      </c>
      <c r="D43" s="111">
        <v>20</v>
      </c>
      <c r="E43" s="297">
        <v>800000</v>
      </c>
      <c r="F43" s="297"/>
      <c r="G43" s="297"/>
      <c r="H43" s="297">
        <v>375000</v>
      </c>
      <c r="I43" s="297">
        <f t="shared" si="0"/>
        <v>1175000</v>
      </c>
      <c r="J43" s="226">
        <f>SUM(E40:E43)</f>
        <v>3200000</v>
      </c>
    </row>
    <row r="44" spans="1:10" s="93" customFormat="1" ht="23.25" x14ac:dyDescent="0.6">
      <c r="A44" s="362">
        <v>40</v>
      </c>
      <c r="B44" s="363"/>
      <c r="C44" s="302" t="s">
        <v>712</v>
      </c>
      <c r="D44" s="303"/>
      <c r="E44" s="39">
        <v>142100</v>
      </c>
      <c r="F44" s="39">
        <v>830000</v>
      </c>
      <c r="G44" s="39">
        <f>996850+700000</f>
        <v>1696850</v>
      </c>
      <c r="H44" s="304"/>
      <c r="I44" s="305">
        <f t="shared" si="0"/>
        <v>2668950</v>
      </c>
      <c r="J44" s="240"/>
    </row>
    <row r="45" spans="1:10" s="231" customFormat="1" ht="17.25" x14ac:dyDescent="0.45">
      <c r="A45" s="693" t="s">
        <v>124</v>
      </c>
      <c r="B45" s="694"/>
      <c r="C45" s="695"/>
      <c r="D45" s="243"/>
      <c r="E45" s="245">
        <f>SUM(E5:E44)</f>
        <v>20157100</v>
      </c>
      <c r="F45" s="245">
        <f t="shared" ref="F45:I45" si="1">SUM(F5:F44)</f>
        <v>830000</v>
      </c>
      <c r="G45" s="245">
        <f t="shared" si="1"/>
        <v>1696850</v>
      </c>
      <c r="H45" s="245">
        <f t="shared" si="1"/>
        <v>46203100</v>
      </c>
      <c r="I45" s="245">
        <f t="shared" si="1"/>
        <v>68887050</v>
      </c>
      <c r="J45" s="245">
        <f>SUM(J5:J43)</f>
        <v>13275000</v>
      </c>
    </row>
    <row r="46" spans="1:10" s="253" customFormat="1" ht="12.75" x14ac:dyDescent="0.2">
      <c r="A46" s="249"/>
      <c r="B46" s="250"/>
      <c r="C46" s="308"/>
      <c r="D46" s="251"/>
      <c r="E46" s="252"/>
      <c r="F46" s="252"/>
      <c r="G46" s="252"/>
    </row>
    <row r="47" spans="1:10" ht="23.25" x14ac:dyDescent="0.35">
      <c r="A47" s="321" t="s">
        <v>715</v>
      </c>
    </row>
    <row r="48" spans="1:10" ht="16.5" customHeight="1" x14ac:dyDescent="0.25">
      <c r="A48" s="686" t="s">
        <v>626</v>
      </c>
      <c r="B48" s="686" t="s">
        <v>449</v>
      </c>
      <c r="C48" s="688" t="s">
        <v>55</v>
      </c>
      <c r="D48" s="717" t="s">
        <v>627</v>
      </c>
      <c r="E48" s="690" t="s">
        <v>685</v>
      </c>
      <c r="F48" s="691"/>
      <c r="G48" s="692"/>
      <c r="H48" s="708" t="s">
        <v>43</v>
      </c>
      <c r="I48" s="708" t="s">
        <v>124</v>
      </c>
      <c r="J48" s="232"/>
    </row>
    <row r="49" spans="1:10" ht="23.25" customHeight="1" x14ac:dyDescent="0.25">
      <c r="A49" s="687"/>
      <c r="B49" s="687"/>
      <c r="C49" s="689"/>
      <c r="D49" s="718"/>
      <c r="E49" s="233" t="s">
        <v>19</v>
      </c>
      <c r="F49" s="233" t="s">
        <v>401</v>
      </c>
      <c r="G49" s="233" t="s">
        <v>686</v>
      </c>
      <c r="H49" s="709"/>
      <c r="I49" s="709"/>
      <c r="J49" s="234"/>
    </row>
    <row r="50" spans="1:10" ht="15.75" x14ac:dyDescent="0.3">
      <c r="A50" s="290">
        <v>1</v>
      </c>
      <c r="B50" s="290">
        <v>4</v>
      </c>
      <c r="C50" s="309" t="s">
        <v>691</v>
      </c>
      <c r="D50" s="259"/>
      <c r="E50" s="260"/>
      <c r="F50" s="261">
        <v>2000000</v>
      </c>
      <c r="G50" s="261">
        <v>6000000</v>
      </c>
      <c r="H50" s="260"/>
      <c r="I50" s="260">
        <f>SUM(E50:H50)</f>
        <v>8000000</v>
      </c>
      <c r="J50" s="262"/>
    </row>
    <row r="51" spans="1:10" ht="15.75" x14ac:dyDescent="0.3">
      <c r="A51" s="289">
        <v>2</v>
      </c>
      <c r="B51" s="289">
        <v>8</v>
      </c>
      <c r="C51" s="310" t="s">
        <v>689</v>
      </c>
      <c r="D51" s="263">
        <v>0</v>
      </c>
      <c r="E51" s="264">
        <v>0</v>
      </c>
      <c r="F51" s="265">
        <v>3500000</v>
      </c>
      <c r="G51" s="265">
        <v>2500000</v>
      </c>
      <c r="H51" s="264">
        <v>0</v>
      </c>
      <c r="I51" s="264">
        <f>SUM(E51:H51)</f>
        <v>6000000</v>
      </c>
      <c r="J51" s="266"/>
    </row>
    <row r="52" spans="1:10" ht="15.75" x14ac:dyDescent="0.3">
      <c r="A52" s="289">
        <v>3</v>
      </c>
      <c r="B52" s="289">
        <v>8</v>
      </c>
      <c r="C52" s="310" t="s">
        <v>690</v>
      </c>
      <c r="D52" s="263">
        <v>0</v>
      </c>
      <c r="E52" s="264">
        <v>0</v>
      </c>
      <c r="F52" s="265"/>
      <c r="G52" s="265">
        <v>2000000</v>
      </c>
      <c r="H52" s="264">
        <v>1000000</v>
      </c>
      <c r="I52" s="264">
        <f>SUM(E52:H52)</f>
        <v>3000000</v>
      </c>
      <c r="J52" s="267">
        <f>SUM(E54:E56)</f>
        <v>0</v>
      </c>
    </row>
    <row r="53" spans="1:10" ht="15.75" x14ac:dyDescent="0.3">
      <c r="A53" s="289">
        <v>4</v>
      </c>
      <c r="B53" s="289">
        <v>11</v>
      </c>
      <c r="C53" s="310" t="s">
        <v>692</v>
      </c>
      <c r="D53" s="263"/>
      <c r="E53" s="264"/>
      <c r="F53" s="265">
        <v>5000000</v>
      </c>
      <c r="G53" s="265">
        <v>5000000</v>
      </c>
      <c r="H53" s="264"/>
      <c r="I53" s="264">
        <f>SUM(E53:H53)</f>
        <v>10000000</v>
      </c>
      <c r="J53" s="266"/>
    </row>
    <row r="54" spans="1:10" ht="15.75" x14ac:dyDescent="0.3">
      <c r="A54" s="289">
        <v>5</v>
      </c>
      <c r="B54" s="289">
        <v>12</v>
      </c>
      <c r="C54" s="291" t="s">
        <v>60</v>
      </c>
      <c r="D54" s="263">
        <v>0</v>
      </c>
      <c r="E54" s="264">
        <v>0</v>
      </c>
      <c r="F54" s="265">
        <v>0</v>
      </c>
      <c r="G54" s="265">
        <v>18000000</v>
      </c>
      <c r="H54" s="264">
        <v>0</v>
      </c>
      <c r="I54" s="264">
        <f>SUM(E54:H54)</f>
        <v>18000000</v>
      </c>
      <c r="J54" s="266"/>
    </row>
    <row r="55" spans="1:10" ht="15.75" x14ac:dyDescent="0.3">
      <c r="A55" s="289">
        <v>6</v>
      </c>
      <c r="B55" s="289">
        <v>14</v>
      </c>
      <c r="C55" s="310" t="s">
        <v>687</v>
      </c>
      <c r="D55" s="263">
        <v>0</v>
      </c>
      <c r="E55" s="264">
        <v>0</v>
      </c>
      <c r="F55" s="265">
        <v>0</v>
      </c>
      <c r="G55" s="265">
        <v>17000000</v>
      </c>
      <c r="H55" s="264">
        <v>0</v>
      </c>
      <c r="I55" s="264">
        <f t="shared" ref="I55:I67" si="2">SUM(E55:H55)</f>
        <v>17000000</v>
      </c>
      <c r="J55" s="266"/>
    </row>
    <row r="56" spans="1:10" ht="15.75" x14ac:dyDescent="0.3">
      <c r="A56" s="289">
        <v>7</v>
      </c>
      <c r="B56" s="289">
        <v>16</v>
      </c>
      <c r="C56" s="310" t="s">
        <v>688</v>
      </c>
      <c r="D56" s="263">
        <v>0</v>
      </c>
      <c r="E56" s="264">
        <v>0</v>
      </c>
      <c r="F56" s="265">
        <v>0</v>
      </c>
      <c r="G56" s="265">
        <v>16000000</v>
      </c>
      <c r="H56" s="264">
        <v>720000</v>
      </c>
      <c r="I56" s="264">
        <f t="shared" si="2"/>
        <v>16720000</v>
      </c>
      <c r="J56" s="266"/>
    </row>
    <row r="57" spans="1:10" ht="15.75" x14ac:dyDescent="0.3">
      <c r="A57" s="289">
        <v>8</v>
      </c>
      <c r="B57" s="289">
        <v>20</v>
      </c>
      <c r="C57" s="310" t="s">
        <v>693</v>
      </c>
      <c r="D57" s="263"/>
      <c r="E57" s="264"/>
      <c r="F57" s="265"/>
      <c r="G57" s="265">
        <v>5000000</v>
      </c>
      <c r="H57" s="264"/>
      <c r="I57" s="264">
        <f t="shared" si="2"/>
        <v>5000000</v>
      </c>
      <c r="J57" s="266"/>
    </row>
    <row r="58" spans="1:10" ht="15.75" x14ac:dyDescent="0.3">
      <c r="A58" s="289">
        <v>9</v>
      </c>
      <c r="B58" s="289"/>
      <c r="C58" s="310" t="s">
        <v>694</v>
      </c>
      <c r="D58" s="263"/>
      <c r="E58" s="264"/>
      <c r="F58" s="265"/>
      <c r="G58" s="265">
        <v>3000000</v>
      </c>
      <c r="H58" s="264"/>
      <c r="I58" s="264">
        <f t="shared" si="2"/>
        <v>3000000</v>
      </c>
      <c r="J58" s="266"/>
    </row>
    <row r="59" spans="1:10" ht="15.75" x14ac:dyDescent="0.3">
      <c r="A59" s="289">
        <v>10</v>
      </c>
      <c r="B59" s="359"/>
      <c r="C59" s="310" t="s">
        <v>695</v>
      </c>
      <c r="D59" s="263"/>
      <c r="E59" s="264"/>
      <c r="F59" s="265"/>
      <c r="G59" s="265">
        <v>1000000</v>
      </c>
      <c r="H59" s="264"/>
      <c r="I59" s="264">
        <f t="shared" si="2"/>
        <v>1000000</v>
      </c>
      <c r="J59" s="267"/>
    </row>
    <row r="60" spans="1:10" ht="15.75" x14ac:dyDescent="0.3">
      <c r="A60" s="289">
        <v>11</v>
      </c>
      <c r="B60" s="359"/>
      <c r="C60" s="310" t="s">
        <v>696</v>
      </c>
      <c r="D60" s="263"/>
      <c r="E60" s="264"/>
      <c r="F60" s="265">
        <v>7500000</v>
      </c>
      <c r="G60" s="265">
        <v>2500000</v>
      </c>
      <c r="H60" s="264"/>
      <c r="I60" s="264">
        <f t="shared" si="2"/>
        <v>10000000</v>
      </c>
      <c r="J60" s="267"/>
    </row>
    <row r="61" spans="1:10" ht="15.75" x14ac:dyDescent="0.3">
      <c r="A61" s="289">
        <v>12</v>
      </c>
      <c r="B61" s="359"/>
      <c r="C61" s="310" t="s">
        <v>697</v>
      </c>
      <c r="D61" s="263"/>
      <c r="E61" s="264"/>
      <c r="F61" s="265">
        <v>2500000</v>
      </c>
      <c r="G61" s="265">
        <v>2500000</v>
      </c>
      <c r="H61" s="264"/>
      <c r="I61" s="264">
        <f t="shared" si="2"/>
        <v>5000000</v>
      </c>
      <c r="J61" s="267"/>
    </row>
    <row r="62" spans="1:10" ht="15.75" x14ac:dyDescent="0.3">
      <c r="A62" s="289">
        <v>13</v>
      </c>
      <c r="B62" s="359"/>
      <c r="C62" s="310" t="s">
        <v>698</v>
      </c>
      <c r="D62" s="263"/>
      <c r="E62" s="264"/>
      <c r="F62" s="264"/>
      <c r="G62" s="264">
        <v>13500000</v>
      </c>
      <c r="H62" s="264"/>
      <c r="I62" s="264">
        <f t="shared" si="2"/>
        <v>13500000</v>
      </c>
      <c r="J62" s="267"/>
    </row>
    <row r="63" spans="1:10" ht="15.75" x14ac:dyDescent="0.3">
      <c r="A63" s="289">
        <v>14</v>
      </c>
      <c r="B63" s="359"/>
      <c r="C63" s="310" t="s">
        <v>699</v>
      </c>
      <c r="D63" s="263"/>
      <c r="E63" s="264"/>
      <c r="F63" s="264"/>
      <c r="G63" s="264">
        <v>10000000</v>
      </c>
      <c r="H63" s="264"/>
      <c r="I63" s="264">
        <f t="shared" si="2"/>
        <v>10000000</v>
      </c>
      <c r="J63" s="267"/>
    </row>
    <row r="64" spans="1:10" ht="15.75" x14ac:dyDescent="0.3">
      <c r="A64" s="289">
        <v>15</v>
      </c>
      <c r="B64" s="359"/>
      <c r="C64" s="310" t="s">
        <v>700</v>
      </c>
      <c r="D64" s="263"/>
      <c r="E64" s="264"/>
      <c r="F64" s="264"/>
      <c r="G64" s="264">
        <v>11500000</v>
      </c>
      <c r="H64" s="264"/>
      <c r="I64" s="264">
        <f t="shared" si="2"/>
        <v>11500000</v>
      </c>
      <c r="J64" s="267"/>
    </row>
    <row r="65" spans="1:10" ht="15.75" x14ac:dyDescent="0.3">
      <c r="A65" s="289">
        <v>16</v>
      </c>
      <c r="B65" s="359"/>
      <c r="C65" s="310" t="s">
        <v>701</v>
      </c>
      <c r="D65" s="263"/>
      <c r="E65" s="264">
        <v>1000000</v>
      </c>
      <c r="F65" s="265">
        <v>14200000</v>
      </c>
      <c r="G65" s="264"/>
      <c r="H65" s="264"/>
      <c r="I65" s="264">
        <f t="shared" si="2"/>
        <v>15200000</v>
      </c>
      <c r="J65" s="267"/>
    </row>
    <row r="66" spans="1:10" ht="15.75" x14ac:dyDescent="0.3">
      <c r="A66" s="289">
        <v>17</v>
      </c>
      <c r="B66" s="359"/>
      <c r="C66" s="310" t="s">
        <v>532</v>
      </c>
      <c r="D66" s="263"/>
      <c r="E66" s="264"/>
      <c r="F66" s="265">
        <v>2000000</v>
      </c>
      <c r="G66" s="264">
        <v>2300000</v>
      </c>
      <c r="H66" s="264"/>
      <c r="I66" s="264">
        <f t="shared" si="2"/>
        <v>4300000</v>
      </c>
      <c r="J66" s="267"/>
    </row>
    <row r="67" spans="1:10" ht="15.75" x14ac:dyDescent="0.3">
      <c r="A67" s="306">
        <v>18</v>
      </c>
      <c r="B67" s="364"/>
      <c r="C67" s="311" t="s">
        <v>702</v>
      </c>
      <c r="D67" s="268"/>
      <c r="E67" s="269"/>
      <c r="F67" s="270">
        <v>10000000</v>
      </c>
      <c r="G67" s="269">
        <v>9300000</v>
      </c>
      <c r="H67" s="269"/>
      <c r="I67" s="269">
        <f t="shared" si="2"/>
        <v>19300000</v>
      </c>
      <c r="J67" s="271"/>
    </row>
    <row r="68" spans="1:10" ht="15.75" x14ac:dyDescent="0.3">
      <c r="A68" s="714" t="s">
        <v>124</v>
      </c>
      <c r="B68" s="715"/>
      <c r="C68" s="716"/>
      <c r="D68" s="223"/>
      <c r="E68" s="224">
        <f>SUM(E50:E67)</f>
        <v>1000000</v>
      </c>
      <c r="F68" s="224">
        <f t="shared" ref="F68:I68" si="3">SUM(F50:F67)</f>
        <v>46700000</v>
      </c>
      <c r="G68" s="224">
        <f t="shared" si="3"/>
        <v>127100000</v>
      </c>
      <c r="H68" s="224">
        <f t="shared" si="3"/>
        <v>1720000</v>
      </c>
      <c r="I68" s="224">
        <f t="shared" si="3"/>
        <v>176520000</v>
      </c>
      <c r="J68" s="226"/>
    </row>
    <row r="69" spans="1:10" ht="15.75" x14ac:dyDescent="0.3">
      <c r="A69" s="272"/>
      <c r="B69" s="272"/>
      <c r="C69" s="272"/>
      <c r="D69" s="273"/>
      <c r="E69" s="274"/>
      <c r="F69" s="274"/>
      <c r="G69" s="274"/>
      <c r="H69" s="274"/>
      <c r="I69" s="274"/>
      <c r="J69" s="275"/>
    </row>
    <row r="70" spans="1:10" s="93" customFormat="1" ht="23.25" x14ac:dyDescent="0.6">
      <c r="A70" s="236"/>
      <c r="C70" s="237"/>
      <c r="D70" s="236"/>
    </row>
    <row r="71" spans="1:10" s="93" customFormat="1" ht="23.25" x14ac:dyDescent="0.6">
      <c r="A71" s="237" t="s">
        <v>703</v>
      </c>
      <c r="C71" s="237"/>
      <c r="D71" s="236"/>
    </row>
    <row r="72" spans="1:10" s="93" customFormat="1" ht="21.75" customHeight="1" x14ac:dyDescent="0.6">
      <c r="A72" s="701" t="s">
        <v>704</v>
      </c>
      <c r="B72" s="701" t="s">
        <v>705</v>
      </c>
      <c r="C72" s="703" t="s">
        <v>706</v>
      </c>
      <c r="D72" s="701" t="s">
        <v>707</v>
      </c>
      <c r="E72" s="705" t="s">
        <v>708</v>
      </c>
      <c r="F72" s="706"/>
      <c r="G72" s="707"/>
      <c r="H72" s="699" t="s">
        <v>204</v>
      </c>
      <c r="I72" s="699" t="s">
        <v>124</v>
      </c>
      <c r="J72" s="239"/>
    </row>
    <row r="73" spans="1:10" s="93" customFormat="1" ht="24" customHeight="1" x14ac:dyDescent="0.6">
      <c r="A73" s="702"/>
      <c r="B73" s="702"/>
      <c r="C73" s="704"/>
      <c r="D73" s="702"/>
      <c r="E73" s="320" t="s">
        <v>684</v>
      </c>
      <c r="F73" s="320" t="s">
        <v>709</v>
      </c>
      <c r="G73" s="320" t="s">
        <v>554</v>
      </c>
      <c r="H73" s="700"/>
      <c r="I73" s="700"/>
      <c r="J73" s="241"/>
    </row>
    <row r="74" spans="1:10" s="93" customFormat="1" ht="23.25" x14ac:dyDescent="0.6">
      <c r="A74" s="290">
        <v>1</v>
      </c>
      <c r="B74" s="290">
        <v>3</v>
      </c>
      <c r="C74" s="312" t="s">
        <v>633</v>
      </c>
      <c r="D74" s="259">
        <v>40</v>
      </c>
      <c r="E74" s="260">
        <v>0</v>
      </c>
      <c r="F74" s="260">
        <v>792000</v>
      </c>
      <c r="G74" s="260"/>
      <c r="H74" s="260">
        <v>528000</v>
      </c>
      <c r="I74" s="260">
        <f>SUM(E74:H74)</f>
        <v>1320000</v>
      </c>
      <c r="J74" s="226"/>
    </row>
    <row r="75" spans="1:10" ht="15.75" x14ac:dyDescent="0.3">
      <c r="A75" s="289">
        <v>2</v>
      </c>
      <c r="B75" s="289">
        <v>4</v>
      </c>
      <c r="C75" s="313" t="s">
        <v>635</v>
      </c>
      <c r="D75" s="263">
        <v>20</v>
      </c>
      <c r="E75" s="264">
        <v>0</v>
      </c>
      <c r="F75" s="264">
        <v>400000</v>
      </c>
      <c r="G75" s="264"/>
      <c r="H75" s="264">
        <v>100000</v>
      </c>
      <c r="I75" s="264">
        <f t="shared" ref="I75:I92" si="4">SUM(E75:H75)</f>
        <v>500000</v>
      </c>
      <c r="J75" s="225"/>
    </row>
    <row r="76" spans="1:10" ht="15.75" x14ac:dyDescent="0.3">
      <c r="A76" s="289">
        <v>3</v>
      </c>
      <c r="B76" s="289">
        <v>4</v>
      </c>
      <c r="C76" s="313" t="s">
        <v>636</v>
      </c>
      <c r="D76" s="263">
        <v>20</v>
      </c>
      <c r="E76" s="264">
        <v>0</v>
      </c>
      <c r="F76" s="264">
        <v>400000</v>
      </c>
      <c r="G76" s="264"/>
      <c r="H76" s="264">
        <v>100000</v>
      </c>
      <c r="I76" s="264">
        <f t="shared" si="4"/>
        <v>500000</v>
      </c>
      <c r="J76" s="225"/>
    </row>
    <row r="77" spans="1:10" ht="15.75" x14ac:dyDescent="0.3">
      <c r="A77" s="289">
        <v>4</v>
      </c>
      <c r="B77" s="289">
        <v>4</v>
      </c>
      <c r="C77" s="313" t="s">
        <v>637</v>
      </c>
      <c r="D77" s="263">
        <v>20</v>
      </c>
      <c r="E77" s="264">
        <v>0</v>
      </c>
      <c r="F77" s="264">
        <v>400000</v>
      </c>
      <c r="G77" s="264"/>
      <c r="H77" s="264">
        <v>100000</v>
      </c>
      <c r="I77" s="264">
        <f t="shared" si="4"/>
        <v>500000</v>
      </c>
      <c r="J77" s="225"/>
    </row>
    <row r="78" spans="1:10" ht="15.75" x14ac:dyDescent="0.3">
      <c r="A78" s="289">
        <v>5</v>
      </c>
      <c r="B78" s="289">
        <v>4</v>
      </c>
      <c r="C78" s="313" t="s">
        <v>722</v>
      </c>
      <c r="D78" s="263">
        <v>20</v>
      </c>
      <c r="E78" s="264">
        <v>0</v>
      </c>
      <c r="F78" s="264">
        <v>400000</v>
      </c>
      <c r="G78" s="264"/>
      <c r="H78" s="264">
        <v>100000</v>
      </c>
      <c r="I78" s="264">
        <f t="shared" si="4"/>
        <v>500000</v>
      </c>
      <c r="J78" s="225"/>
    </row>
    <row r="79" spans="1:10" ht="15.75" x14ac:dyDescent="0.3">
      <c r="A79" s="289">
        <v>6</v>
      </c>
      <c r="B79" s="289">
        <v>4</v>
      </c>
      <c r="C79" s="314" t="s">
        <v>639</v>
      </c>
      <c r="D79" s="263">
        <v>20</v>
      </c>
      <c r="E79" s="264">
        <v>0</v>
      </c>
      <c r="F79" s="264">
        <v>400000</v>
      </c>
      <c r="G79" s="264"/>
      <c r="H79" s="264">
        <v>100000</v>
      </c>
      <c r="I79" s="264">
        <f t="shared" si="4"/>
        <v>500000</v>
      </c>
      <c r="J79" s="225"/>
    </row>
    <row r="80" spans="1:10" ht="15.75" x14ac:dyDescent="0.3">
      <c r="A80" s="289">
        <v>7</v>
      </c>
      <c r="B80" s="289">
        <v>4</v>
      </c>
      <c r="C80" s="315" t="s">
        <v>640</v>
      </c>
      <c r="D80" s="263">
        <v>20</v>
      </c>
      <c r="E80" s="264">
        <v>0</v>
      </c>
      <c r="F80" s="264">
        <v>500000</v>
      </c>
      <c r="G80" s="264"/>
      <c r="H80" s="264">
        <v>300000</v>
      </c>
      <c r="I80" s="264">
        <f t="shared" si="4"/>
        <v>800000</v>
      </c>
      <c r="J80" s="226">
        <f>SUM(E7:E80)</f>
        <v>41614200</v>
      </c>
    </row>
    <row r="81" spans="1:10" ht="15.75" x14ac:dyDescent="0.3">
      <c r="A81" s="289">
        <v>8</v>
      </c>
      <c r="B81" s="289">
        <v>7</v>
      </c>
      <c r="C81" s="316" t="s">
        <v>460</v>
      </c>
      <c r="D81" s="103">
        <v>20</v>
      </c>
      <c r="E81" s="264">
        <v>0</v>
      </c>
      <c r="F81" s="264">
        <v>778850</v>
      </c>
      <c r="G81" s="264">
        <f>1000000-40450</f>
        <v>959550</v>
      </c>
      <c r="H81" s="264">
        <v>434600</v>
      </c>
      <c r="I81" s="264">
        <f t="shared" si="4"/>
        <v>2173000</v>
      </c>
      <c r="J81" s="226">
        <f>SUM(E8:E81)</f>
        <v>41374200</v>
      </c>
    </row>
    <row r="82" spans="1:10" ht="15.75" x14ac:dyDescent="0.3">
      <c r="A82" s="289">
        <v>9</v>
      </c>
      <c r="B82" s="289">
        <v>8</v>
      </c>
      <c r="C82" s="314" t="s">
        <v>646</v>
      </c>
      <c r="D82" s="103">
        <v>40</v>
      </c>
      <c r="E82" s="264">
        <v>0</v>
      </c>
      <c r="F82" s="264">
        <v>800000</v>
      </c>
      <c r="G82" s="264"/>
      <c r="H82" s="264">
        <v>1120000</v>
      </c>
      <c r="I82" s="264">
        <f t="shared" si="4"/>
        <v>1920000</v>
      </c>
      <c r="J82" s="225"/>
    </row>
    <row r="83" spans="1:10" ht="15.75" x14ac:dyDescent="0.3">
      <c r="A83" s="289">
        <v>10</v>
      </c>
      <c r="B83" s="289">
        <v>8</v>
      </c>
      <c r="C83" s="316" t="s">
        <v>462</v>
      </c>
      <c r="D83" s="103">
        <v>40</v>
      </c>
      <c r="E83" s="264">
        <v>0</v>
      </c>
      <c r="F83" s="264">
        <v>500000</v>
      </c>
      <c r="G83" s="264"/>
      <c r="H83" s="264">
        <v>2384000</v>
      </c>
      <c r="I83" s="264">
        <f t="shared" si="4"/>
        <v>2884000</v>
      </c>
      <c r="J83" s="225"/>
    </row>
    <row r="84" spans="1:10" ht="15.75" x14ac:dyDescent="0.3">
      <c r="A84" s="289">
        <v>11</v>
      </c>
      <c r="B84" s="289">
        <v>8</v>
      </c>
      <c r="C84" s="316" t="s">
        <v>649</v>
      </c>
      <c r="D84" s="103">
        <v>40</v>
      </c>
      <c r="E84" s="264">
        <v>0</v>
      </c>
      <c r="F84" s="264">
        <v>500000</v>
      </c>
      <c r="G84" s="264"/>
      <c r="H84" s="264">
        <v>1274000</v>
      </c>
      <c r="I84" s="264">
        <f t="shared" si="4"/>
        <v>1774000</v>
      </c>
      <c r="J84" s="226"/>
    </row>
    <row r="85" spans="1:10" ht="15.75" x14ac:dyDescent="0.3">
      <c r="A85" s="289">
        <v>12</v>
      </c>
      <c r="B85" s="289">
        <v>8</v>
      </c>
      <c r="C85" s="316" t="s">
        <v>650</v>
      </c>
      <c r="D85" s="103">
        <v>40</v>
      </c>
      <c r="E85" s="264">
        <v>0</v>
      </c>
      <c r="F85" s="264">
        <v>500000</v>
      </c>
      <c r="G85" s="264"/>
      <c r="H85" s="264">
        <v>980000</v>
      </c>
      <c r="I85" s="264">
        <f t="shared" si="4"/>
        <v>1480000</v>
      </c>
      <c r="J85" s="226">
        <f>SUM(E8:E85)</f>
        <v>41374200</v>
      </c>
    </row>
    <row r="86" spans="1:10" ht="15.75" x14ac:dyDescent="0.3">
      <c r="A86" s="289">
        <v>13</v>
      </c>
      <c r="B86" s="289">
        <v>10</v>
      </c>
      <c r="C86" s="291" t="s">
        <v>652</v>
      </c>
      <c r="D86" s="103">
        <v>20</v>
      </c>
      <c r="E86" s="264">
        <v>0</v>
      </c>
      <c r="F86" s="264">
        <v>708000</v>
      </c>
      <c r="G86" s="264">
        <v>0</v>
      </c>
      <c r="H86" s="264">
        <v>177000</v>
      </c>
      <c r="I86" s="264">
        <f t="shared" si="4"/>
        <v>885000</v>
      </c>
      <c r="J86" s="225"/>
    </row>
    <row r="87" spans="1:10" ht="15.75" x14ac:dyDescent="0.3">
      <c r="A87" s="289">
        <v>14</v>
      </c>
      <c r="B87" s="289">
        <v>14</v>
      </c>
      <c r="C87" s="291" t="s">
        <v>663</v>
      </c>
      <c r="D87" s="292">
        <v>20</v>
      </c>
      <c r="E87" s="264">
        <v>0</v>
      </c>
      <c r="F87" s="264">
        <v>800000</v>
      </c>
      <c r="G87" s="264"/>
      <c r="H87" s="264">
        <v>1700000</v>
      </c>
      <c r="I87" s="264">
        <f t="shared" si="4"/>
        <v>2500000</v>
      </c>
      <c r="J87" s="225"/>
    </row>
    <row r="88" spans="1:10" ht="15.75" x14ac:dyDescent="0.3">
      <c r="A88" s="289">
        <v>15</v>
      </c>
      <c r="B88" s="289">
        <v>15</v>
      </c>
      <c r="C88" s="314" t="s">
        <v>477</v>
      </c>
      <c r="D88" s="292">
        <v>50</v>
      </c>
      <c r="E88" s="264">
        <v>0</v>
      </c>
      <c r="F88" s="264">
        <v>500000</v>
      </c>
      <c r="G88" s="264"/>
      <c r="H88" s="264">
        <v>3750000</v>
      </c>
      <c r="I88" s="264">
        <f t="shared" si="4"/>
        <v>4250000</v>
      </c>
      <c r="J88" s="225"/>
    </row>
    <row r="89" spans="1:10" ht="15.75" x14ac:dyDescent="0.3">
      <c r="A89" s="289">
        <v>16</v>
      </c>
      <c r="B89" s="289">
        <v>15</v>
      </c>
      <c r="C89" s="314" t="s">
        <v>478</v>
      </c>
      <c r="D89" s="292">
        <v>50</v>
      </c>
      <c r="E89" s="264">
        <v>0</v>
      </c>
      <c r="F89" s="264">
        <v>500000</v>
      </c>
      <c r="G89" s="264"/>
      <c r="H89" s="264">
        <v>4750000</v>
      </c>
      <c r="I89" s="264">
        <f t="shared" si="4"/>
        <v>5250000</v>
      </c>
      <c r="J89" s="225"/>
    </row>
    <row r="90" spans="1:10" ht="15.75" x14ac:dyDescent="0.3">
      <c r="A90" s="289">
        <v>17</v>
      </c>
      <c r="B90" s="289">
        <v>15</v>
      </c>
      <c r="C90" s="314" t="s">
        <v>467</v>
      </c>
      <c r="D90" s="292">
        <v>50</v>
      </c>
      <c r="E90" s="264">
        <v>0</v>
      </c>
      <c r="F90" s="264">
        <v>500000</v>
      </c>
      <c r="G90" s="264"/>
      <c r="H90" s="264">
        <v>3250000</v>
      </c>
      <c r="I90" s="264">
        <f t="shared" si="4"/>
        <v>3750000</v>
      </c>
      <c r="J90" s="225"/>
    </row>
    <row r="91" spans="1:10" ht="15.75" x14ac:dyDescent="0.3">
      <c r="A91" s="289">
        <v>18</v>
      </c>
      <c r="B91" s="289">
        <v>18</v>
      </c>
      <c r="C91" s="313" t="s">
        <v>677</v>
      </c>
      <c r="D91" s="103">
        <v>20</v>
      </c>
      <c r="E91" s="264">
        <v>0</v>
      </c>
      <c r="F91" s="264">
        <v>640000</v>
      </c>
      <c r="G91" s="264">
        <v>0</v>
      </c>
      <c r="H91" s="264">
        <v>160000</v>
      </c>
      <c r="I91" s="264">
        <f t="shared" si="4"/>
        <v>800000</v>
      </c>
      <c r="J91" s="225"/>
    </row>
    <row r="92" spans="1:10" ht="15.75" x14ac:dyDescent="0.3">
      <c r="A92" s="306">
        <v>19</v>
      </c>
      <c r="B92" s="306">
        <v>18</v>
      </c>
      <c r="C92" s="317" t="s">
        <v>678</v>
      </c>
      <c r="D92" s="104">
        <v>40</v>
      </c>
      <c r="E92" s="269">
        <v>0</v>
      </c>
      <c r="F92" s="269">
        <v>120000</v>
      </c>
      <c r="G92" s="269"/>
      <c r="H92" s="269">
        <v>80000</v>
      </c>
      <c r="I92" s="269">
        <f t="shared" si="4"/>
        <v>200000</v>
      </c>
      <c r="J92" s="226">
        <f>SUM(E38:E92)</f>
        <v>26699200</v>
      </c>
    </row>
    <row r="93" spans="1:10" s="93" customFormat="1" ht="23.25" x14ac:dyDescent="0.6">
      <c r="A93" s="711" t="s">
        <v>124</v>
      </c>
      <c r="B93" s="712"/>
      <c r="C93" s="713"/>
      <c r="D93" s="242"/>
      <c r="E93" s="244"/>
      <c r="F93" s="244">
        <f>SUM(F74:F92)</f>
        <v>10138850</v>
      </c>
      <c r="G93" s="244">
        <f t="shared" ref="G93:J93" si="5">SUM(G74:G92)</f>
        <v>959550</v>
      </c>
      <c r="H93" s="244">
        <f t="shared" si="5"/>
        <v>21387600</v>
      </c>
      <c r="I93" s="244">
        <f t="shared" si="5"/>
        <v>32486000</v>
      </c>
      <c r="J93" s="244">
        <f t="shared" si="5"/>
        <v>151061800</v>
      </c>
    </row>
    <row r="94" spans="1:10" s="93" customFormat="1" ht="23.25" x14ac:dyDescent="0.6">
      <c r="A94" s="236"/>
      <c r="C94" s="237"/>
      <c r="D94" s="236"/>
      <c r="F94" s="246"/>
      <c r="G94" s="255"/>
    </row>
    <row r="95" spans="1:10" s="93" customFormat="1" ht="23.25" x14ac:dyDescent="0.6">
      <c r="A95" s="237" t="s">
        <v>711</v>
      </c>
      <c r="C95" s="237"/>
      <c r="D95" s="236"/>
      <c r="G95" s="255"/>
    </row>
    <row r="96" spans="1:10" s="93" customFormat="1" ht="23.25" customHeight="1" x14ac:dyDescent="0.6">
      <c r="A96" s="701" t="s">
        <v>704</v>
      </c>
      <c r="B96" s="701" t="s">
        <v>705</v>
      </c>
      <c r="C96" s="703" t="s">
        <v>706</v>
      </c>
      <c r="D96" s="701" t="s">
        <v>707</v>
      </c>
      <c r="E96" s="705" t="s">
        <v>708</v>
      </c>
      <c r="F96" s="706"/>
      <c r="G96" s="707"/>
      <c r="H96" s="699" t="s">
        <v>204</v>
      </c>
      <c r="I96" s="699" t="s">
        <v>124</v>
      </c>
      <c r="J96" s="239"/>
    </row>
    <row r="97" spans="1:10" s="93" customFormat="1" ht="21.75" customHeight="1" x14ac:dyDescent="0.6">
      <c r="A97" s="702"/>
      <c r="B97" s="702"/>
      <c r="C97" s="704"/>
      <c r="D97" s="702"/>
      <c r="E97" s="320" t="s">
        <v>684</v>
      </c>
      <c r="F97" s="320" t="s">
        <v>556</v>
      </c>
      <c r="G97" s="320" t="s">
        <v>554</v>
      </c>
      <c r="H97" s="700"/>
      <c r="I97" s="700"/>
      <c r="J97" s="241"/>
    </row>
    <row r="98" spans="1:10" ht="15.75" x14ac:dyDescent="0.3">
      <c r="A98" s="290">
        <v>1</v>
      </c>
      <c r="B98" s="290">
        <v>1</v>
      </c>
      <c r="C98" s="258" t="s">
        <v>628</v>
      </c>
      <c r="D98" s="259">
        <v>15</v>
      </c>
      <c r="E98" s="260">
        <v>0</v>
      </c>
      <c r="F98" s="260"/>
      <c r="G98" s="260">
        <v>800000</v>
      </c>
      <c r="H98" s="260">
        <v>375000</v>
      </c>
      <c r="I98" s="260">
        <f>SUM(E98:H98)</f>
        <v>1175000</v>
      </c>
      <c r="J98" s="225"/>
    </row>
    <row r="99" spans="1:10" ht="15.75" x14ac:dyDescent="0.3">
      <c r="A99" s="289">
        <v>2</v>
      </c>
      <c r="B99" s="289">
        <v>1</v>
      </c>
      <c r="C99" s="310" t="s">
        <v>451</v>
      </c>
      <c r="D99" s="263">
        <v>40</v>
      </c>
      <c r="E99" s="264">
        <v>0</v>
      </c>
      <c r="F99" s="264"/>
      <c r="G99" s="264">
        <v>1380000</v>
      </c>
      <c r="H99" s="264">
        <v>920000</v>
      </c>
      <c r="I99" s="264">
        <f t="shared" ref="I99:I122" si="6">SUM(E99:H99)</f>
        <v>2300000</v>
      </c>
      <c r="J99" s="225"/>
    </row>
    <row r="100" spans="1:10" ht="15.75" x14ac:dyDescent="0.3">
      <c r="A100" s="289">
        <v>3</v>
      </c>
      <c r="B100" s="289">
        <v>1</v>
      </c>
      <c r="C100" s="310" t="s">
        <v>452</v>
      </c>
      <c r="D100" s="263">
        <v>30</v>
      </c>
      <c r="E100" s="264">
        <v>500000</v>
      </c>
      <c r="F100" s="264">
        <v>0</v>
      </c>
      <c r="G100" s="264">
        <v>500000</v>
      </c>
      <c r="H100" s="264">
        <v>720000</v>
      </c>
      <c r="I100" s="264">
        <f t="shared" si="6"/>
        <v>1720000</v>
      </c>
      <c r="J100" s="226">
        <f>SUM(E98:E100)</f>
        <v>500000</v>
      </c>
    </row>
    <row r="101" spans="1:10" ht="15.75" x14ac:dyDescent="0.3">
      <c r="A101" s="289">
        <v>4</v>
      </c>
      <c r="B101" s="289" t="s">
        <v>630</v>
      </c>
      <c r="C101" s="310" t="s">
        <v>631</v>
      </c>
      <c r="D101" s="263">
        <v>0</v>
      </c>
      <c r="E101" s="264">
        <v>0</v>
      </c>
      <c r="F101" s="264"/>
      <c r="G101" s="264">
        <v>1000000</v>
      </c>
      <c r="H101" s="264">
        <v>1000000</v>
      </c>
      <c r="I101" s="264">
        <f t="shared" si="6"/>
        <v>2000000</v>
      </c>
      <c r="J101" s="225"/>
    </row>
    <row r="102" spans="1:10" ht="15.75" x14ac:dyDescent="0.3">
      <c r="A102" s="289">
        <v>5</v>
      </c>
      <c r="B102" s="359" t="s">
        <v>632</v>
      </c>
      <c r="C102" s="310" t="s">
        <v>454</v>
      </c>
      <c r="D102" s="263">
        <v>0</v>
      </c>
      <c r="E102" s="264">
        <v>0</v>
      </c>
      <c r="F102" s="264"/>
      <c r="G102" s="264">
        <v>2745200</v>
      </c>
      <c r="H102" s="264">
        <v>0</v>
      </c>
      <c r="I102" s="264">
        <f t="shared" si="6"/>
        <v>2745200</v>
      </c>
      <c r="J102" s="226">
        <f>SUM(E5:E102)</f>
        <v>42814200</v>
      </c>
    </row>
    <row r="103" spans="1:10" ht="15.75" x14ac:dyDescent="0.3">
      <c r="A103" s="289">
        <v>6</v>
      </c>
      <c r="B103" s="289">
        <v>5</v>
      </c>
      <c r="C103" s="313" t="s">
        <v>641</v>
      </c>
      <c r="D103" s="263">
        <v>20</v>
      </c>
      <c r="E103" s="264">
        <v>0</v>
      </c>
      <c r="F103" s="264"/>
      <c r="G103" s="264">
        <v>3000000</v>
      </c>
      <c r="H103" s="264">
        <v>1000000</v>
      </c>
      <c r="I103" s="264">
        <f t="shared" si="6"/>
        <v>4000000</v>
      </c>
      <c r="J103" s="226">
        <f>+E103</f>
        <v>0</v>
      </c>
    </row>
    <row r="104" spans="1:10" ht="15.75" x14ac:dyDescent="0.3">
      <c r="A104" s="289">
        <v>7</v>
      </c>
      <c r="B104" s="289">
        <v>6</v>
      </c>
      <c r="C104" s="313" t="s">
        <v>642</v>
      </c>
      <c r="D104" s="263">
        <v>15</v>
      </c>
      <c r="E104" s="264">
        <v>0</v>
      </c>
      <c r="F104" s="264"/>
      <c r="G104" s="264">
        <v>800000</v>
      </c>
      <c r="H104" s="264">
        <v>375000</v>
      </c>
      <c r="I104" s="264">
        <f t="shared" si="6"/>
        <v>1175000</v>
      </c>
      <c r="J104" s="225"/>
    </row>
    <row r="105" spans="1:10" ht="15.75" x14ac:dyDescent="0.3">
      <c r="A105" s="289">
        <v>8</v>
      </c>
      <c r="B105" s="289">
        <v>6</v>
      </c>
      <c r="C105" s="313" t="s">
        <v>643</v>
      </c>
      <c r="D105" s="263">
        <v>20</v>
      </c>
      <c r="E105" s="264">
        <v>0</v>
      </c>
      <c r="F105" s="264"/>
      <c r="G105" s="264">
        <v>800000</v>
      </c>
      <c r="H105" s="264">
        <v>1314000</v>
      </c>
      <c r="I105" s="264">
        <f t="shared" si="6"/>
        <v>2114000</v>
      </c>
      <c r="J105" s="225"/>
    </row>
    <row r="106" spans="1:10" ht="15.75" x14ac:dyDescent="0.3">
      <c r="A106" s="289">
        <v>9</v>
      </c>
      <c r="B106" s="289">
        <v>6</v>
      </c>
      <c r="C106" s="313" t="s">
        <v>644</v>
      </c>
      <c r="D106" s="263">
        <v>20</v>
      </c>
      <c r="E106" s="264">
        <v>0</v>
      </c>
      <c r="F106" s="264"/>
      <c r="G106" s="264">
        <v>800000</v>
      </c>
      <c r="H106" s="264">
        <v>1500000</v>
      </c>
      <c r="I106" s="264">
        <f t="shared" si="6"/>
        <v>2300000</v>
      </c>
      <c r="J106" s="226">
        <f>SUM(E104:E106)</f>
        <v>0</v>
      </c>
    </row>
    <row r="107" spans="1:10" ht="15.75" x14ac:dyDescent="0.3">
      <c r="A107" s="289">
        <v>10</v>
      </c>
      <c r="B107" s="289">
        <v>7</v>
      </c>
      <c r="C107" s="314" t="s">
        <v>645</v>
      </c>
      <c r="D107" s="103">
        <v>10</v>
      </c>
      <c r="E107" s="264">
        <v>0</v>
      </c>
      <c r="F107" s="264"/>
      <c r="G107" s="264">
        <v>945000</v>
      </c>
      <c r="H107" s="264">
        <v>105000</v>
      </c>
      <c r="I107" s="264">
        <f t="shared" si="6"/>
        <v>1050000</v>
      </c>
      <c r="J107" s="225"/>
    </row>
    <row r="108" spans="1:10" ht="15.75" x14ac:dyDescent="0.3">
      <c r="A108" s="289">
        <v>11</v>
      </c>
      <c r="B108" s="289">
        <v>9</v>
      </c>
      <c r="C108" s="291" t="s">
        <v>651</v>
      </c>
      <c r="D108" s="103">
        <v>40</v>
      </c>
      <c r="E108" s="264">
        <v>0</v>
      </c>
      <c r="F108" s="264"/>
      <c r="G108" s="264">
        <v>1200000</v>
      </c>
      <c r="H108" s="264">
        <v>800000</v>
      </c>
      <c r="I108" s="264">
        <f t="shared" si="6"/>
        <v>2000000</v>
      </c>
      <c r="J108" s="226">
        <f>+E108</f>
        <v>0</v>
      </c>
    </row>
    <row r="109" spans="1:10" ht="15.75" x14ac:dyDescent="0.3">
      <c r="A109" s="289">
        <v>12</v>
      </c>
      <c r="B109" s="289">
        <v>13</v>
      </c>
      <c r="C109" s="291" t="s">
        <v>662</v>
      </c>
      <c r="D109" s="103">
        <v>40</v>
      </c>
      <c r="E109" s="264">
        <v>0</v>
      </c>
      <c r="F109" s="264"/>
      <c r="G109" s="264">
        <v>1000000</v>
      </c>
      <c r="H109" s="264">
        <v>1928000</v>
      </c>
      <c r="I109" s="264">
        <f t="shared" si="6"/>
        <v>2928000</v>
      </c>
      <c r="J109" s="226">
        <f>SUM(E21:E109)</f>
        <v>33724200</v>
      </c>
    </row>
    <row r="110" spans="1:10" ht="15.75" x14ac:dyDescent="0.3">
      <c r="A110" s="289">
        <v>13</v>
      </c>
      <c r="B110" s="289">
        <v>14</v>
      </c>
      <c r="C110" s="291" t="s">
        <v>664</v>
      </c>
      <c r="D110" s="292">
        <v>20</v>
      </c>
      <c r="E110" s="264">
        <v>0</v>
      </c>
      <c r="F110" s="264"/>
      <c r="G110" s="264">
        <v>800000</v>
      </c>
      <c r="H110" s="264">
        <v>440000</v>
      </c>
      <c r="I110" s="264">
        <f t="shared" si="6"/>
        <v>1240000</v>
      </c>
      <c r="J110" s="225"/>
    </row>
    <row r="111" spans="1:10" ht="15.75" x14ac:dyDescent="0.3">
      <c r="A111" s="289">
        <v>14</v>
      </c>
      <c r="B111" s="289">
        <v>14</v>
      </c>
      <c r="C111" s="314" t="s">
        <v>666</v>
      </c>
      <c r="D111" s="292">
        <v>20</v>
      </c>
      <c r="E111" s="264">
        <v>0</v>
      </c>
      <c r="F111" s="264"/>
      <c r="G111" s="264">
        <v>960000</v>
      </c>
      <c r="H111" s="264">
        <v>240000</v>
      </c>
      <c r="I111" s="264">
        <f t="shared" si="6"/>
        <v>1200000</v>
      </c>
      <c r="J111" s="226">
        <f>SUM(E22:E111)</f>
        <v>32724200</v>
      </c>
    </row>
    <row r="112" spans="1:10" ht="15.75" x14ac:dyDescent="0.3">
      <c r="A112" s="289">
        <v>15</v>
      </c>
      <c r="B112" s="289">
        <v>15</v>
      </c>
      <c r="C112" s="314" t="s">
        <v>669</v>
      </c>
      <c r="D112" s="292">
        <v>50</v>
      </c>
      <c r="E112" s="264">
        <v>0</v>
      </c>
      <c r="F112" s="264"/>
      <c r="G112" s="264">
        <v>750000</v>
      </c>
      <c r="H112" s="264">
        <v>750000</v>
      </c>
      <c r="I112" s="264">
        <f t="shared" si="6"/>
        <v>1500000</v>
      </c>
      <c r="J112" s="225"/>
    </row>
    <row r="113" spans="1:10" ht="15.75" x14ac:dyDescent="0.3">
      <c r="A113" s="289">
        <v>16</v>
      </c>
      <c r="B113" s="289">
        <v>15</v>
      </c>
      <c r="C113" s="314" t="s">
        <v>670</v>
      </c>
      <c r="D113" s="292">
        <v>50</v>
      </c>
      <c r="E113" s="264">
        <v>0</v>
      </c>
      <c r="F113" s="264"/>
      <c r="G113" s="264">
        <v>650000</v>
      </c>
      <c r="H113" s="264">
        <v>650000</v>
      </c>
      <c r="I113" s="264">
        <f t="shared" si="6"/>
        <v>1300000</v>
      </c>
      <c r="J113" s="225"/>
    </row>
    <row r="114" spans="1:10" ht="15.75" x14ac:dyDescent="0.3">
      <c r="A114" s="289">
        <v>17</v>
      </c>
      <c r="B114" s="289">
        <v>15</v>
      </c>
      <c r="C114" s="314" t="s">
        <v>671</v>
      </c>
      <c r="D114" s="292">
        <v>50</v>
      </c>
      <c r="E114" s="264">
        <v>0</v>
      </c>
      <c r="F114" s="264"/>
      <c r="G114" s="264">
        <v>500000</v>
      </c>
      <c r="H114" s="264">
        <v>1300000</v>
      </c>
      <c r="I114" s="264">
        <f t="shared" si="6"/>
        <v>1800000</v>
      </c>
      <c r="J114" s="225"/>
    </row>
    <row r="115" spans="1:10" ht="15.75" x14ac:dyDescent="0.3">
      <c r="A115" s="289">
        <v>18</v>
      </c>
      <c r="B115" s="289">
        <v>16</v>
      </c>
      <c r="C115" s="314" t="s">
        <v>470</v>
      </c>
      <c r="D115" s="292">
        <v>40</v>
      </c>
      <c r="E115" s="264">
        <v>0</v>
      </c>
      <c r="F115" s="264"/>
      <c r="G115" s="264">
        <v>956400</v>
      </c>
      <c r="H115" s="264">
        <v>637600</v>
      </c>
      <c r="I115" s="264">
        <f t="shared" si="6"/>
        <v>1594000</v>
      </c>
      <c r="J115" s="226">
        <f>SUM(E32:E115)</f>
        <v>29699200</v>
      </c>
    </row>
    <row r="116" spans="1:10" ht="15.75" x14ac:dyDescent="0.3">
      <c r="A116" s="289">
        <v>19</v>
      </c>
      <c r="B116" s="289">
        <v>17</v>
      </c>
      <c r="C116" s="9" t="s">
        <v>674</v>
      </c>
      <c r="D116" s="292">
        <v>20</v>
      </c>
      <c r="E116" s="264">
        <v>0</v>
      </c>
      <c r="F116" s="264"/>
      <c r="G116" s="264">
        <v>600000</v>
      </c>
      <c r="H116" s="264">
        <v>200000</v>
      </c>
      <c r="I116" s="264">
        <f t="shared" si="6"/>
        <v>800000</v>
      </c>
      <c r="J116" s="225"/>
    </row>
    <row r="117" spans="1:10" ht="15.75" x14ac:dyDescent="0.3">
      <c r="A117" s="289">
        <v>20</v>
      </c>
      <c r="B117" s="289">
        <v>17</v>
      </c>
      <c r="C117" s="9" t="s">
        <v>675</v>
      </c>
      <c r="D117" s="103">
        <v>30</v>
      </c>
      <c r="E117" s="264">
        <v>0</v>
      </c>
      <c r="F117" s="264"/>
      <c r="G117" s="264">
        <v>1000000</v>
      </c>
      <c r="H117" s="264">
        <v>750000</v>
      </c>
      <c r="I117" s="264">
        <f t="shared" si="6"/>
        <v>1750000</v>
      </c>
      <c r="J117" s="225"/>
    </row>
    <row r="118" spans="1:10" ht="15.75" x14ac:dyDescent="0.3">
      <c r="A118" s="289">
        <v>21</v>
      </c>
      <c r="B118" s="289">
        <v>17</v>
      </c>
      <c r="C118" s="313" t="s">
        <v>676</v>
      </c>
      <c r="D118" s="103">
        <v>20</v>
      </c>
      <c r="E118" s="264">
        <v>0</v>
      </c>
      <c r="F118" s="264"/>
      <c r="G118" s="264">
        <v>4000000</v>
      </c>
      <c r="H118" s="264">
        <v>1980000</v>
      </c>
      <c r="I118" s="264">
        <f t="shared" si="6"/>
        <v>5980000</v>
      </c>
      <c r="J118" s="227">
        <f>SUM(E116:E118)</f>
        <v>0</v>
      </c>
    </row>
    <row r="119" spans="1:10" ht="15.75" x14ac:dyDescent="0.3">
      <c r="A119" s="289">
        <v>22</v>
      </c>
      <c r="B119" s="289">
        <v>18</v>
      </c>
      <c r="C119" s="318" t="s">
        <v>473</v>
      </c>
      <c r="D119" s="103">
        <v>40</v>
      </c>
      <c r="E119" s="264">
        <v>0</v>
      </c>
      <c r="F119" s="264"/>
      <c r="G119" s="264">
        <v>800000</v>
      </c>
      <c r="H119" s="264">
        <v>1200000</v>
      </c>
      <c r="I119" s="264">
        <f t="shared" si="6"/>
        <v>2000000</v>
      </c>
      <c r="J119" s="225"/>
    </row>
    <row r="120" spans="1:10" ht="15.75" x14ac:dyDescent="0.3">
      <c r="A120" s="289">
        <v>23</v>
      </c>
      <c r="B120" s="289">
        <v>19</v>
      </c>
      <c r="C120" s="313" t="s">
        <v>679</v>
      </c>
      <c r="D120" s="103">
        <v>40</v>
      </c>
      <c r="E120" s="264">
        <v>0</v>
      </c>
      <c r="F120" s="264"/>
      <c r="G120" s="264">
        <v>800000</v>
      </c>
      <c r="H120" s="264">
        <v>2337200</v>
      </c>
      <c r="I120" s="264">
        <f t="shared" si="6"/>
        <v>3137200</v>
      </c>
      <c r="J120" s="225"/>
    </row>
    <row r="121" spans="1:10" ht="15.75" x14ac:dyDescent="0.3">
      <c r="A121" s="289">
        <v>24</v>
      </c>
      <c r="B121" s="289">
        <v>19</v>
      </c>
      <c r="C121" s="313" t="s">
        <v>59</v>
      </c>
      <c r="D121" s="103">
        <v>40</v>
      </c>
      <c r="E121" s="264">
        <v>0</v>
      </c>
      <c r="F121" s="264"/>
      <c r="G121" s="264">
        <v>800000</v>
      </c>
      <c r="H121" s="264">
        <v>981600</v>
      </c>
      <c r="I121" s="264">
        <f t="shared" si="6"/>
        <v>1781600</v>
      </c>
      <c r="J121" s="225"/>
    </row>
    <row r="122" spans="1:10" ht="15.75" x14ac:dyDescent="0.3">
      <c r="A122" s="289">
        <v>25</v>
      </c>
      <c r="B122" s="306"/>
      <c r="C122" s="319" t="s">
        <v>721</v>
      </c>
      <c r="D122" s="104"/>
      <c r="E122" s="269"/>
      <c r="F122" s="269"/>
      <c r="G122" s="269">
        <v>86000000</v>
      </c>
      <c r="H122" s="269">
        <v>0</v>
      </c>
      <c r="I122" s="269">
        <f t="shared" si="6"/>
        <v>86000000</v>
      </c>
      <c r="J122" s="225"/>
    </row>
    <row r="123" spans="1:10" s="93" customFormat="1" ht="23.25" x14ac:dyDescent="0.6">
      <c r="A123" s="710" t="s">
        <v>124</v>
      </c>
      <c r="B123" s="710"/>
      <c r="C123" s="710"/>
      <c r="D123" s="197"/>
      <c r="E123" s="245">
        <f>SUM(E98:E121)</f>
        <v>500000</v>
      </c>
      <c r="F123" s="245">
        <f t="shared" ref="F123:I123" si="7">SUM(F98:F121)</f>
        <v>0</v>
      </c>
      <c r="G123" s="245">
        <f>SUM(G98:G122)</f>
        <v>113586600</v>
      </c>
      <c r="H123" s="245">
        <f t="shared" si="7"/>
        <v>21503400</v>
      </c>
      <c r="I123" s="245">
        <f t="shared" si="7"/>
        <v>49590000</v>
      </c>
      <c r="J123" s="256"/>
    </row>
    <row r="124" spans="1:10" s="93" customFormat="1" ht="23.25" x14ac:dyDescent="0.6">
      <c r="A124" s="696" t="s">
        <v>378</v>
      </c>
      <c r="B124" s="697"/>
      <c r="C124" s="698"/>
      <c r="D124" s="197"/>
      <c r="E124" s="245">
        <f>E123+E93+E68+E45</f>
        <v>21657100</v>
      </c>
      <c r="F124" s="245">
        <f>F123+F93+F68+F45</f>
        <v>57668850</v>
      </c>
      <c r="G124" s="245">
        <f>G123+G93+G68+G45</f>
        <v>243343000</v>
      </c>
      <c r="H124" s="245">
        <f>H123+H93+H68+H45</f>
        <v>90814100</v>
      </c>
      <c r="I124" s="245">
        <f>I123+I93+I68+I45</f>
        <v>327483050</v>
      </c>
      <c r="J124" s="256"/>
    </row>
    <row r="125" spans="1:10" s="93" customFormat="1" ht="23.25" x14ac:dyDescent="0.6">
      <c r="A125" s="236"/>
      <c r="C125" s="237"/>
      <c r="D125" s="236"/>
      <c r="E125" s="254"/>
      <c r="F125" s="254"/>
      <c r="G125" s="255"/>
      <c r="H125" s="247"/>
      <c r="I125" s="254"/>
      <c r="J125" s="254"/>
    </row>
    <row r="126" spans="1:10" s="93" customFormat="1" ht="23.25" x14ac:dyDescent="0.6">
      <c r="A126" s="236"/>
      <c r="C126" s="237"/>
      <c r="D126" s="236"/>
      <c r="E126" s="254"/>
      <c r="F126" s="254"/>
      <c r="G126" s="255"/>
      <c r="H126" s="247"/>
      <c r="I126" s="254"/>
      <c r="J126" s="254"/>
    </row>
    <row r="127" spans="1:10" s="93" customFormat="1" ht="23.25" x14ac:dyDescent="0.6">
      <c r="A127" s="236"/>
      <c r="C127" s="237"/>
      <c r="D127" s="236"/>
      <c r="E127" s="247"/>
      <c r="F127" s="254"/>
      <c r="G127" s="247"/>
      <c r="H127" s="254"/>
      <c r="I127" s="254"/>
      <c r="J127" s="254"/>
    </row>
    <row r="128" spans="1:10" s="93" customFormat="1" ht="23.25" x14ac:dyDescent="0.6">
      <c r="A128" s="236"/>
      <c r="C128" s="237"/>
      <c r="D128" s="236"/>
      <c r="E128" s="254"/>
      <c r="F128" s="254"/>
      <c r="G128" s="254"/>
      <c r="H128" s="254"/>
      <c r="I128" s="254"/>
      <c r="J128" s="254"/>
    </row>
    <row r="129" spans="1:10" s="93" customFormat="1" ht="23.25" x14ac:dyDescent="0.6">
      <c r="A129" s="236"/>
      <c r="C129" s="237"/>
      <c r="D129" s="236"/>
      <c r="E129" s="254"/>
      <c r="F129" s="254"/>
      <c r="G129" s="254"/>
      <c r="H129" s="254"/>
      <c r="I129" s="254"/>
      <c r="J129" s="254"/>
    </row>
    <row r="130" spans="1:10" s="93" customFormat="1" ht="23.25" x14ac:dyDescent="0.6">
      <c r="A130" s="236"/>
      <c r="C130" s="237"/>
      <c r="D130" s="236"/>
      <c r="E130" s="254"/>
      <c r="F130" s="254"/>
      <c r="G130" s="247"/>
      <c r="H130" s="254"/>
      <c r="I130" s="254"/>
      <c r="J130" s="254"/>
    </row>
    <row r="131" spans="1:10" s="93" customFormat="1" ht="23.25" x14ac:dyDescent="0.6">
      <c r="A131" s="236"/>
      <c r="C131" s="237"/>
      <c r="D131" s="236"/>
      <c r="E131" s="254"/>
      <c r="F131" s="254"/>
      <c r="G131" s="247"/>
      <c r="H131" s="254"/>
      <c r="I131" s="254"/>
      <c r="J131" s="254"/>
    </row>
    <row r="132" spans="1:10" s="93" customFormat="1" ht="23.25" x14ac:dyDescent="0.6">
      <c r="A132" s="236"/>
      <c r="C132" s="237"/>
      <c r="D132" s="236"/>
      <c r="E132" s="254"/>
      <c r="F132" s="254"/>
      <c r="G132" s="254"/>
      <c r="H132" s="254"/>
      <c r="I132" s="254"/>
      <c r="J132" s="254"/>
    </row>
    <row r="133" spans="1:10" s="93" customFormat="1" ht="23.25" x14ac:dyDescent="0.6">
      <c r="A133" s="236"/>
      <c r="C133" s="237"/>
      <c r="D133" s="236"/>
      <c r="E133" s="254"/>
      <c r="F133" s="254"/>
      <c r="G133" s="254"/>
      <c r="H133" s="254"/>
      <c r="I133" s="254"/>
      <c r="J133" s="254"/>
    </row>
    <row r="134" spans="1:10" s="93" customFormat="1" ht="23.25" x14ac:dyDescent="0.6">
      <c r="A134" s="236"/>
      <c r="C134" s="237"/>
      <c r="D134" s="236"/>
      <c r="E134" s="254"/>
      <c r="F134" s="254"/>
      <c r="G134" s="247"/>
      <c r="H134" s="254"/>
      <c r="I134" s="254"/>
      <c r="J134" s="254"/>
    </row>
    <row r="135" spans="1:10" s="93" customFormat="1" ht="23.25" x14ac:dyDescent="0.6">
      <c r="A135" s="236"/>
      <c r="C135" s="237"/>
      <c r="D135" s="236"/>
      <c r="E135" s="254"/>
      <c r="F135" s="254"/>
      <c r="G135" s="254"/>
      <c r="H135" s="254"/>
      <c r="I135" s="254"/>
      <c r="J135" s="254"/>
    </row>
    <row r="136" spans="1:10" s="93" customFormat="1" ht="23.25" x14ac:dyDescent="0.6">
      <c r="A136" s="236"/>
      <c r="C136" s="237"/>
      <c r="D136" s="236"/>
      <c r="E136" s="254"/>
      <c r="F136" s="254"/>
      <c r="G136" s="254"/>
      <c r="H136" s="254"/>
      <c r="I136" s="254"/>
      <c r="J136" s="254"/>
    </row>
    <row r="137" spans="1:10" s="93" customFormat="1" ht="23.25" x14ac:dyDescent="0.6">
      <c r="A137" s="236"/>
      <c r="C137" s="237"/>
      <c r="D137" s="236"/>
      <c r="E137" s="254"/>
      <c r="F137" s="254"/>
      <c r="G137" s="254"/>
      <c r="H137" s="254"/>
      <c r="I137" s="254"/>
      <c r="J137" s="254"/>
    </row>
    <row r="138" spans="1:10" s="93" customFormat="1" ht="23.25" x14ac:dyDescent="0.6">
      <c r="A138" s="236"/>
      <c r="C138" s="237"/>
      <c r="D138" s="236"/>
      <c r="E138" s="254"/>
      <c r="F138" s="254"/>
      <c r="G138" s="254"/>
      <c r="H138" s="254"/>
      <c r="I138" s="254"/>
      <c r="J138" s="254"/>
    </row>
    <row r="139" spans="1:10" s="93" customFormat="1" ht="23.25" x14ac:dyDescent="0.6">
      <c r="A139" s="236"/>
      <c r="C139" s="237"/>
      <c r="D139" s="236"/>
      <c r="E139" s="254"/>
      <c r="F139" s="254"/>
      <c r="G139" s="254"/>
      <c r="H139" s="254"/>
      <c r="I139" s="254"/>
      <c r="J139" s="254"/>
    </row>
    <row r="140" spans="1:10" s="93" customFormat="1" ht="23.25" x14ac:dyDescent="0.6">
      <c r="A140" s="236"/>
      <c r="C140" s="237"/>
      <c r="D140" s="236"/>
    </row>
    <row r="141" spans="1:10" s="93" customFormat="1" ht="23.25" x14ac:dyDescent="0.6">
      <c r="A141" s="236"/>
      <c r="C141" s="237"/>
      <c r="D141" s="236"/>
    </row>
    <row r="142" spans="1:10" s="93" customFormat="1" ht="23.25" x14ac:dyDescent="0.6">
      <c r="A142" s="236"/>
      <c r="C142" s="237"/>
      <c r="D142" s="236"/>
    </row>
    <row r="143" spans="1:10" s="93" customFormat="1" ht="23.25" x14ac:dyDescent="0.6">
      <c r="A143" s="236"/>
      <c r="C143" s="237"/>
      <c r="D143" s="236"/>
    </row>
    <row r="144" spans="1:10" s="93" customFormat="1" ht="23.25" x14ac:dyDescent="0.6">
      <c r="A144" s="236"/>
      <c r="C144" s="237"/>
      <c r="D144" s="236"/>
    </row>
    <row r="145" spans="1:4" s="93" customFormat="1" ht="23.25" x14ac:dyDescent="0.6">
      <c r="A145" s="236"/>
      <c r="C145" s="237"/>
      <c r="D145" s="236"/>
    </row>
    <row r="146" spans="1:4" s="93" customFormat="1" ht="23.25" x14ac:dyDescent="0.6">
      <c r="A146" s="236"/>
      <c r="C146" s="237"/>
      <c r="D146" s="236"/>
    </row>
    <row r="147" spans="1:4" s="93" customFormat="1" ht="23.25" x14ac:dyDescent="0.6">
      <c r="A147" s="236"/>
      <c r="C147" s="237"/>
      <c r="D147" s="236"/>
    </row>
    <row r="148" spans="1:4" s="93" customFormat="1" ht="23.25" x14ac:dyDescent="0.6">
      <c r="A148" s="236"/>
      <c r="C148" s="237"/>
      <c r="D148" s="236"/>
    </row>
    <row r="149" spans="1:4" s="93" customFormat="1" ht="23.25" x14ac:dyDescent="0.6">
      <c r="A149" s="236"/>
      <c r="C149" s="237"/>
      <c r="D149" s="236"/>
    </row>
    <row r="150" spans="1:4" s="93" customFormat="1" ht="23.25" x14ac:dyDescent="0.6">
      <c r="A150" s="236"/>
      <c r="C150" s="237"/>
      <c r="D150" s="236"/>
    </row>
    <row r="151" spans="1:4" s="93" customFormat="1" ht="23.25" x14ac:dyDescent="0.6">
      <c r="A151" s="236"/>
      <c r="C151" s="237"/>
      <c r="D151" s="236"/>
    </row>
    <row r="152" spans="1:4" s="93" customFormat="1" ht="23.25" x14ac:dyDescent="0.6">
      <c r="A152" s="236"/>
      <c r="C152" s="237"/>
      <c r="D152" s="236"/>
    </row>
    <row r="153" spans="1:4" s="93" customFormat="1" ht="23.25" x14ac:dyDescent="0.6">
      <c r="A153" s="236"/>
      <c r="C153" s="237"/>
      <c r="D153" s="236"/>
    </row>
    <row r="154" spans="1:4" s="93" customFormat="1" ht="23.25" x14ac:dyDescent="0.6">
      <c r="A154" s="236"/>
      <c r="C154" s="237"/>
      <c r="D154" s="236"/>
    </row>
    <row r="155" spans="1:4" s="93" customFormat="1" ht="23.25" x14ac:dyDescent="0.6">
      <c r="A155" s="236"/>
      <c r="C155" s="237"/>
      <c r="D155" s="236"/>
    </row>
    <row r="156" spans="1:4" s="93" customFormat="1" ht="23.25" x14ac:dyDescent="0.6">
      <c r="A156" s="236"/>
      <c r="C156" s="237"/>
      <c r="D156" s="236"/>
    </row>
    <row r="157" spans="1:4" s="93" customFormat="1" ht="23.25" x14ac:dyDescent="0.6">
      <c r="A157" s="236"/>
      <c r="C157" s="237"/>
      <c r="D157" s="236"/>
    </row>
    <row r="158" spans="1:4" s="93" customFormat="1" ht="23.25" x14ac:dyDescent="0.6">
      <c r="A158" s="236"/>
      <c r="C158" s="237"/>
      <c r="D158" s="236"/>
    </row>
    <row r="159" spans="1:4" s="93" customFormat="1" ht="23.25" x14ac:dyDescent="0.6">
      <c r="A159" s="236"/>
      <c r="C159" s="237"/>
      <c r="D159" s="236"/>
    </row>
    <row r="160" spans="1:4" s="93" customFormat="1" ht="23.25" x14ac:dyDescent="0.6">
      <c r="A160" s="236"/>
      <c r="C160" s="237"/>
      <c r="D160" s="236"/>
    </row>
    <row r="161" spans="1:4" s="93" customFormat="1" ht="23.25" x14ac:dyDescent="0.6">
      <c r="A161" s="236"/>
      <c r="C161" s="237"/>
      <c r="D161" s="236"/>
    </row>
    <row r="162" spans="1:4" s="93" customFormat="1" ht="23.25" x14ac:dyDescent="0.6">
      <c r="A162" s="236"/>
      <c r="C162" s="237"/>
      <c r="D162" s="236"/>
    </row>
    <row r="163" spans="1:4" s="93" customFormat="1" ht="23.25" x14ac:dyDescent="0.6">
      <c r="A163" s="236"/>
      <c r="C163" s="237"/>
      <c r="D163" s="236"/>
    </row>
    <row r="164" spans="1:4" s="93" customFormat="1" ht="23.25" x14ac:dyDescent="0.6">
      <c r="A164" s="236"/>
      <c r="C164" s="237"/>
      <c r="D164" s="236"/>
    </row>
    <row r="165" spans="1:4" s="93" customFormat="1" ht="23.25" x14ac:dyDescent="0.6">
      <c r="A165" s="236"/>
      <c r="C165" s="237"/>
      <c r="D165" s="236"/>
    </row>
    <row r="166" spans="1:4" s="93" customFormat="1" ht="23.25" x14ac:dyDescent="0.6">
      <c r="A166" s="236"/>
      <c r="C166" s="237"/>
      <c r="D166" s="236"/>
    </row>
    <row r="167" spans="1:4" s="93" customFormat="1" ht="23.25" x14ac:dyDescent="0.6">
      <c r="A167" s="236"/>
      <c r="C167" s="237"/>
      <c r="D167" s="236"/>
    </row>
    <row r="168" spans="1:4" s="93" customFormat="1" ht="23.25" x14ac:dyDescent="0.6">
      <c r="A168" s="236"/>
      <c r="C168" s="237"/>
      <c r="D168" s="236"/>
    </row>
    <row r="169" spans="1:4" s="93" customFormat="1" ht="23.25" x14ac:dyDescent="0.6">
      <c r="A169" s="236"/>
      <c r="C169" s="237"/>
      <c r="D169" s="236"/>
    </row>
    <row r="170" spans="1:4" s="93" customFormat="1" ht="23.25" x14ac:dyDescent="0.6">
      <c r="A170" s="236"/>
      <c r="C170" s="237"/>
      <c r="D170" s="236"/>
    </row>
    <row r="171" spans="1:4" s="93" customFormat="1" ht="23.25" x14ac:dyDescent="0.6">
      <c r="A171" s="236"/>
      <c r="C171" s="237"/>
      <c r="D171" s="236"/>
    </row>
    <row r="172" spans="1:4" s="93" customFormat="1" ht="23.25" x14ac:dyDescent="0.6">
      <c r="A172" s="236"/>
      <c r="C172" s="237"/>
      <c r="D172" s="236"/>
    </row>
    <row r="173" spans="1:4" s="93" customFormat="1" ht="23.25" x14ac:dyDescent="0.6">
      <c r="A173" s="236"/>
      <c r="C173" s="237"/>
      <c r="D173" s="236"/>
    </row>
    <row r="174" spans="1:4" s="93" customFormat="1" ht="23.25" x14ac:dyDescent="0.6">
      <c r="A174" s="236"/>
      <c r="C174" s="237"/>
      <c r="D174" s="236"/>
    </row>
    <row r="175" spans="1:4" s="93" customFormat="1" ht="23.25" x14ac:dyDescent="0.6">
      <c r="A175" s="236"/>
      <c r="C175" s="237"/>
      <c r="D175" s="236"/>
    </row>
    <row r="176" spans="1:4" s="93" customFormat="1" ht="23.25" x14ac:dyDescent="0.6">
      <c r="A176" s="236"/>
      <c r="C176" s="237"/>
      <c r="D176" s="236"/>
    </row>
    <row r="177" spans="1:4" s="93" customFormat="1" ht="23.25" x14ac:dyDescent="0.6">
      <c r="A177" s="236"/>
      <c r="C177" s="237"/>
      <c r="D177" s="236"/>
    </row>
    <row r="178" spans="1:4" s="93" customFormat="1" ht="23.25" x14ac:dyDescent="0.6">
      <c r="A178" s="236"/>
      <c r="C178" s="237"/>
      <c r="D178" s="236"/>
    </row>
    <row r="179" spans="1:4" s="93" customFormat="1" ht="23.25" x14ac:dyDescent="0.6">
      <c r="A179" s="236"/>
      <c r="C179" s="237"/>
      <c r="D179" s="236"/>
    </row>
    <row r="180" spans="1:4" s="93" customFormat="1" ht="23.25" x14ac:dyDescent="0.6">
      <c r="A180" s="236"/>
      <c r="C180" s="237"/>
      <c r="D180" s="236"/>
    </row>
    <row r="181" spans="1:4" s="93" customFormat="1" ht="23.25" x14ac:dyDescent="0.6">
      <c r="A181" s="236"/>
      <c r="C181" s="237"/>
      <c r="D181" s="236"/>
    </row>
    <row r="182" spans="1:4" s="93" customFormat="1" ht="23.25" x14ac:dyDescent="0.6">
      <c r="A182" s="236"/>
      <c r="C182" s="237"/>
      <c r="D182" s="236"/>
    </row>
    <row r="183" spans="1:4" s="93" customFormat="1" ht="23.25" x14ac:dyDescent="0.6">
      <c r="A183" s="236"/>
      <c r="C183" s="237"/>
      <c r="D183" s="236"/>
    </row>
    <row r="184" spans="1:4" s="93" customFormat="1" ht="23.25" x14ac:dyDescent="0.6">
      <c r="A184" s="236"/>
      <c r="C184" s="237"/>
      <c r="D184" s="236"/>
    </row>
    <row r="185" spans="1:4" s="93" customFormat="1" ht="23.25" x14ac:dyDescent="0.6">
      <c r="A185" s="236"/>
      <c r="C185" s="237"/>
      <c r="D185" s="236"/>
    </row>
    <row r="186" spans="1:4" s="93" customFormat="1" ht="23.25" x14ac:dyDescent="0.6">
      <c r="A186" s="236"/>
      <c r="C186" s="237"/>
      <c r="D186" s="236"/>
    </row>
    <row r="187" spans="1:4" s="93" customFormat="1" ht="23.25" x14ac:dyDescent="0.6">
      <c r="A187" s="236"/>
      <c r="C187" s="237"/>
      <c r="D187" s="236"/>
    </row>
    <row r="188" spans="1:4" s="93" customFormat="1" ht="23.25" x14ac:dyDescent="0.6">
      <c r="A188" s="236"/>
      <c r="C188" s="237"/>
      <c r="D188" s="236"/>
    </row>
    <row r="189" spans="1:4" s="93" customFormat="1" ht="23.25" x14ac:dyDescent="0.6">
      <c r="A189" s="236"/>
      <c r="C189" s="237"/>
      <c r="D189" s="236"/>
    </row>
    <row r="190" spans="1:4" s="93" customFormat="1" ht="23.25" x14ac:dyDescent="0.6">
      <c r="A190" s="236"/>
      <c r="C190" s="237"/>
      <c r="D190" s="236"/>
    </row>
    <row r="191" spans="1:4" s="93" customFormat="1" ht="23.25" x14ac:dyDescent="0.6">
      <c r="A191" s="236"/>
      <c r="C191" s="237"/>
      <c r="D191" s="236"/>
    </row>
    <row r="192" spans="1:4" s="93" customFormat="1" ht="23.25" x14ac:dyDescent="0.6">
      <c r="A192" s="236"/>
      <c r="C192" s="237"/>
      <c r="D192" s="236"/>
    </row>
    <row r="193" spans="1:4" s="93" customFormat="1" ht="23.25" x14ac:dyDescent="0.6">
      <c r="A193" s="236"/>
      <c r="C193" s="237"/>
      <c r="D193" s="236"/>
    </row>
    <row r="194" spans="1:4" s="93" customFormat="1" ht="23.25" x14ac:dyDescent="0.6">
      <c r="A194" s="236"/>
      <c r="C194" s="237"/>
      <c r="D194" s="236"/>
    </row>
    <row r="195" spans="1:4" s="93" customFormat="1" ht="23.25" x14ac:dyDescent="0.6">
      <c r="A195" s="236"/>
      <c r="C195" s="237"/>
      <c r="D195" s="236"/>
    </row>
    <row r="196" spans="1:4" s="93" customFormat="1" ht="23.25" x14ac:dyDescent="0.6">
      <c r="A196" s="236"/>
      <c r="C196" s="237"/>
      <c r="D196" s="236"/>
    </row>
    <row r="197" spans="1:4" s="93" customFormat="1" ht="23.25" x14ac:dyDescent="0.6">
      <c r="A197" s="236"/>
      <c r="C197" s="237"/>
      <c r="D197" s="236"/>
    </row>
    <row r="198" spans="1:4" s="93" customFormat="1" ht="23.25" x14ac:dyDescent="0.6">
      <c r="A198" s="236"/>
      <c r="C198" s="237"/>
      <c r="D198" s="236"/>
    </row>
    <row r="199" spans="1:4" s="93" customFormat="1" ht="23.25" x14ac:dyDescent="0.6">
      <c r="A199" s="236"/>
      <c r="C199" s="237"/>
      <c r="D199" s="236"/>
    </row>
    <row r="200" spans="1:4" s="93" customFormat="1" ht="23.25" x14ac:dyDescent="0.6">
      <c r="A200" s="236"/>
      <c r="C200" s="237"/>
      <c r="D200" s="236"/>
    </row>
    <row r="201" spans="1:4" s="93" customFormat="1" ht="23.25" x14ac:dyDescent="0.6">
      <c r="A201" s="236"/>
      <c r="C201" s="237"/>
      <c r="D201" s="236"/>
    </row>
    <row r="202" spans="1:4" s="93" customFormat="1" ht="23.25" x14ac:dyDescent="0.6">
      <c r="A202" s="236"/>
      <c r="C202" s="237"/>
      <c r="D202" s="236"/>
    </row>
    <row r="203" spans="1:4" s="93" customFormat="1" ht="23.25" x14ac:dyDescent="0.6">
      <c r="A203" s="236"/>
      <c r="C203" s="237"/>
      <c r="D203" s="236"/>
    </row>
    <row r="204" spans="1:4" s="93" customFormat="1" ht="23.25" x14ac:dyDescent="0.6">
      <c r="A204" s="236"/>
      <c r="C204" s="237"/>
      <c r="D204" s="236"/>
    </row>
    <row r="205" spans="1:4" s="93" customFormat="1" ht="23.25" x14ac:dyDescent="0.6">
      <c r="A205" s="236"/>
      <c r="C205" s="237"/>
      <c r="D205" s="236"/>
    </row>
    <row r="206" spans="1:4" s="93" customFormat="1" ht="23.25" x14ac:dyDescent="0.6">
      <c r="A206" s="236"/>
      <c r="C206" s="237"/>
      <c r="D206" s="236"/>
    </row>
    <row r="207" spans="1:4" s="93" customFormat="1" ht="23.25" x14ac:dyDescent="0.6">
      <c r="A207" s="236"/>
      <c r="C207" s="237"/>
      <c r="D207" s="236"/>
    </row>
    <row r="208" spans="1:4" s="93" customFormat="1" ht="23.25" x14ac:dyDescent="0.6">
      <c r="A208" s="236"/>
      <c r="C208" s="237"/>
      <c r="D208" s="236"/>
    </row>
    <row r="209" spans="1:4" s="93" customFormat="1" ht="23.25" x14ac:dyDescent="0.6">
      <c r="A209" s="236"/>
      <c r="C209" s="237"/>
      <c r="D209" s="236"/>
    </row>
    <row r="210" spans="1:4" s="93" customFormat="1" ht="23.25" x14ac:dyDescent="0.6">
      <c r="A210" s="236"/>
      <c r="C210" s="237"/>
      <c r="D210" s="236"/>
    </row>
    <row r="211" spans="1:4" s="93" customFormat="1" ht="23.25" x14ac:dyDescent="0.6">
      <c r="A211" s="236"/>
      <c r="C211" s="237"/>
      <c r="D211" s="236"/>
    </row>
    <row r="212" spans="1:4" s="93" customFormat="1" ht="23.25" x14ac:dyDescent="0.6">
      <c r="A212" s="236"/>
      <c r="C212" s="237"/>
      <c r="D212" s="236"/>
    </row>
    <row r="213" spans="1:4" s="93" customFormat="1" ht="23.25" x14ac:dyDescent="0.6">
      <c r="A213" s="236"/>
      <c r="C213" s="237"/>
      <c r="D213" s="236"/>
    </row>
    <row r="214" spans="1:4" s="93" customFormat="1" ht="23.25" x14ac:dyDescent="0.6">
      <c r="A214" s="236"/>
      <c r="C214" s="237"/>
      <c r="D214" s="236"/>
    </row>
    <row r="215" spans="1:4" s="93" customFormat="1" ht="23.25" x14ac:dyDescent="0.6">
      <c r="A215" s="236"/>
      <c r="C215" s="237"/>
      <c r="D215" s="236"/>
    </row>
    <row r="216" spans="1:4" s="93" customFormat="1" ht="23.25" x14ac:dyDescent="0.6">
      <c r="A216" s="236"/>
      <c r="C216" s="237"/>
      <c r="D216" s="236"/>
    </row>
    <row r="217" spans="1:4" s="93" customFormat="1" ht="23.25" x14ac:dyDescent="0.6">
      <c r="A217" s="236"/>
      <c r="C217" s="237"/>
      <c r="D217" s="236"/>
    </row>
    <row r="218" spans="1:4" s="93" customFormat="1" ht="23.25" x14ac:dyDescent="0.6">
      <c r="A218" s="236"/>
      <c r="C218" s="237"/>
      <c r="D218" s="236"/>
    </row>
    <row r="219" spans="1:4" s="93" customFormat="1" ht="23.25" x14ac:dyDescent="0.6">
      <c r="A219" s="236"/>
      <c r="C219" s="237"/>
      <c r="D219" s="236"/>
    </row>
    <row r="220" spans="1:4" s="93" customFormat="1" ht="23.25" x14ac:dyDescent="0.6">
      <c r="A220" s="236"/>
      <c r="C220" s="237"/>
      <c r="D220" s="236"/>
    </row>
    <row r="221" spans="1:4" s="93" customFormat="1" ht="23.25" x14ac:dyDescent="0.6">
      <c r="A221" s="236"/>
      <c r="C221" s="237"/>
      <c r="D221" s="236"/>
    </row>
    <row r="222" spans="1:4" s="93" customFormat="1" ht="23.25" x14ac:dyDescent="0.6">
      <c r="A222" s="236"/>
      <c r="C222" s="237"/>
      <c r="D222" s="236"/>
    </row>
    <row r="223" spans="1:4" s="93" customFormat="1" ht="23.25" x14ac:dyDescent="0.6">
      <c r="A223" s="236"/>
      <c r="C223" s="237"/>
      <c r="D223" s="236"/>
    </row>
    <row r="224" spans="1:4" s="93" customFormat="1" ht="23.25" x14ac:dyDescent="0.6">
      <c r="A224" s="236"/>
      <c r="C224" s="237"/>
      <c r="D224" s="236"/>
    </row>
    <row r="225" spans="1:4" s="93" customFormat="1" ht="23.25" x14ac:dyDescent="0.6">
      <c r="A225" s="236"/>
      <c r="C225" s="237"/>
      <c r="D225" s="236"/>
    </row>
    <row r="226" spans="1:4" s="93" customFormat="1" ht="23.25" x14ac:dyDescent="0.6">
      <c r="A226" s="236"/>
      <c r="C226" s="237"/>
      <c r="D226" s="236"/>
    </row>
    <row r="227" spans="1:4" s="93" customFormat="1" ht="23.25" x14ac:dyDescent="0.6">
      <c r="A227" s="236"/>
      <c r="C227" s="237"/>
      <c r="D227" s="236"/>
    </row>
    <row r="228" spans="1:4" s="93" customFormat="1" ht="23.25" x14ac:dyDescent="0.6">
      <c r="A228" s="236"/>
      <c r="C228" s="237"/>
      <c r="D228" s="236"/>
    </row>
    <row r="229" spans="1:4" s="93" customFormat="1" ht="23.25" x14ac:dyDescent="0.6">
      <c r="A229" s="236"/>
      <c r="C229" s="237"/>
      <c r="D229" s="236"/>
    </row>
    <row r="230" spans="1:4" s="93" customFormat="1" ht="23.25" x14ac:dyDescent="0.6">
      <c r="A230" s="236"/>
      <c r="C230" s="237"/>
      <c r="D230" s="236"/>
    </row>
    <row r="231" spans="1:4" s="93" customFormat="1" ht="23.25" x14ac:dyDescent="0.6">
      <c r="A231" s="236"/>
      <c r="C231" s="237"/>
      <c r="D231" s="236"/>
    </row>
    <row r="232" spans="1:4" s="93" customFormat="1" ht="23.25" x14ac:dyDescent="0.6">
      <c r="A232" s="236"/>
      <c r="C232" s="237"/>
      <c r="D232" s="236"/>
    </row>
    <row r="233" spans="1:4" s="93" customFormat="1" ht="23.25" x14ac:dyDescent="0.6">
      <c r="A233" s="236"/>
      <c r="C233" s="237"/>
      <c r="D233" s="236"/>
    </row>
    <row r="234" spans="1:4" s="93" customFormat="1" ht="23.25" x14ac:dyDescent="0.6">
      <c r="A234" s="236"/>
      <c r="C234" s="237"/>
      <c r="D234" s="236"/>
    </row>
    <row r="235" spans="1:4" s="93" customFormat="1" ht="23.25" x14ac:dyDescent="0.6">
      <c r="A235" s="236"/>
      <c r="C235" s="237"/>
      <c r="D235" s="236"/>
    </row>
    <row r="236" spans="1:4" s="93" customFormat="1" ht="23.25" x14ac:dyDescent="0.6">
      <c r="A236" s="236"/>
      <c r="C236" s="237"/>
      <c r="D236" s="236"/>
    </row>
    <row r="237" spans="1:4" s="93" customFormat="1" ht="23.25" x14ac:dyDescent="0.6">
      <c r="A237" s="236"/>
      <c r="C237" s="237"/>
      <c r="D237" s="236"/>
    </row>
    <row r="238" spans="1:4" s="93" customFormat="1" ht="23.25" x14ac:dyDescent="0.6">
      <c r="A238" s="236"/>
      <c r="C238" s="237"/>
      <c r="D238" s="236"/>
    </row>
    <row r="239" spans="1:4" s="93" customFormat="1" ht="23.25" x14ac:dyDescent="0.6">
      <c r="A239" s="236"/>
      <c r="C239" s="237"/>
      <c r="D239" s="236"/>
    </row>
    <row r="240" spans="1:4" s="93" customFormat="1" ht="23.25" x14ac:dyDescent="0.6">
      <c r="A240" s="236"/>
      <c r="C240" s="237"/>
      <c r="D240" s="236"/>
    </row>
    <row r="241" spans="1:4" s="93" customFormat="1" ht="23.25" x14ac:dyDescent="0.6">
      <c r="A241" s="236"/>
      <c r="C241" s="237"/>
      <c r="D241" s="236"/>
    </row>
    <row r="242" spans="1:4" s="93" customFormat="1" ht="23.25" x14ac:dyDescent="0.6">
      <c r="A242" s="236"/>
      <c r="C242" s="237"/>
      <c r="D242" s="236"/>
    </row>
    <row r="243" spans="1:4" s="93" customFormat="1" ht="23.25" x14ac:dyDescent="0.6">
      <c r="A243" s="236"/>
      <c r="C243" s="237"/>
      <c r="D243" s="236"/>
    </row>
    <row r="244" spans="1:4" s="93" customFormat="1" ht="23.25" x14ac:dyDescent="0.6">
      <c r="A244" s="236"/>
      <c r="C244" s="237"/>
      <c r="D244" s="236"/>
    </row>
    <row r="245" spans="1:4" s="93" customFormat="1" ht="23.25" x14ac:dyDescent="0.6">
      <c r="A245" s="236"/>
      <c r="C245" s="237"/>
      <c r="D245" s="236"/>
    </row>
    <row r="246" spans="1:4" s="93" customFormat="1" ht="23.25" x14ac:dyDescent="0.6">
      <c r="A246" s="236"/>
      <c r="C246" s="237"/>
      <c r="D246" s="236"/>
    </row>
    <row r="247" spans="1:4" s="93" customFormat="1" ht="23.25" x14ac:dyDescent="0.6">
      <c r="A247" s="236"/>
      <c r="C247" s="237"/>
      <c r="D247" s="236"/>
    </row>
    <row r="248" spans="1:4" s="93" customFormat="1" ht="23.25" x14ac:dyDescent="0.6">
      <c r="A248" s="236"/>
      <c r="C248" s="237"/>
      <c r="D248" s="236"/>
    </row>
    <row r="249" spans="1:4" s="93" customFormat="1" ht="23.25" x14ac:dyDescent="0.6">
      <c r="A249" s="236"/>
      <c r="C249" s="237"/>
      <c r="D249" s="236"/>
    </row>
    <row r="250" spans="1:4" s="93" customFormat="1" ht="23.25" x14ac:dyDescent="0.6">
      <c r="A250" s="236"/>
      <c r="C250" s="237"/>
      <c r="D250" s="236"/>
    </row>
    <row r="251" spans="1:4" s="93" customFormat="1" ht="23.25" x14ac:dyDescent="0.6">
      <c r="A251" s="236"/>
      <c r="C251" s="237"/>
      <c r="D251" s="236"/>
    </row>
    <row r="252" spans="1:4" s="93" customFormat="1" ht="23.25" x14ac:dyDescent="0.6">
      <c r="A252" s="236"/>
      <c r="C252" s="237"/>
      <c r="D252" s="236"/>
    </row>
    <row r="253" spans="1:4" s="93" customFormat="1" ht="23.25" x14ac:dyDescent="0.6">
      <c r="A253" s="236"/>
      <c r="C253" s="237"/>
      <c r="D253" s="236"/>
    </row>
    <row r="254" spans="1:4" s="93" customFormat="1" ht="23.25" x14ac:dyDescent="0.6">
      <c r="A254" s="236"/>
      <c r="C254" s="237"/>
      <c r="D254" s="236"/>
    </row>
    <row r="255" spans="1:4" s="93" customFormat="1" ht="23.25" x14ac:dyDescent="0.6">
      <c r="A255" s="236"/>
      <c r="C255" s="237"/>
      <c r="D255" s="236"/>
    </row>
    <row r="256" spans="1:4" s="93" customFormat="1" ht="23.25" x14ac:dyDescent="0.6">
      <c r="A256" s="236"/>
      <c r="C256" s="237"/>
      <c r="D256" s="236"/>
    </row>
    <row r="257" spans="1:4" s="93" customFormat="1" ht="23.25" x14ac:dyDescent="0.6">
      <c r="A257" s="236"/>
      <c r="C257" s="237"/>
      <c r="D257" s="236"/>
    </row>
    <row r="258" spans="1:4" s="93" customFormat="1" ht="23.25" x14ac:dyDescent="0.6">
      <c r="A258" s="236"/>
      <c r="C258" s="237"/>
      <c r="D258" s="236"/>
    </row>
    <row r="259" spans="1:4" s="93" customFormat="1" ht="23.25" x14ac:dyDescent="0.6">
      <c r="A259" s="236"/>
      <c r="C259" s="237"/>
      <c r="D259" s="236"/>
    </row>
    <row r="260" spans="1:4" s="93" customFormat="1" ht="23.25" x14ac:dyDescent="0.6">
      <c r="A260" s="236"/>
      <c r="C260" s="237"/>
      <c r="D260" s="236"/>
    </row>
    <row r="261" spans="1:4" s="93" customFormat="1" ht="23.25" x14ac:dyDescent="0.6">
      <c r="A261" s="236"/>
      <c r="C261" s="237"/>
      <c r="D261" s="236"/>
    </row>
    <row r="262" spans="1:4" s="93" customFormat="1" ht="23.25" x14ac:dyDescent="0.6">
      <c r="A262" s="236"/>
      <c r="C262" s="237"/>
      <c r="D262" s="236"/>
    </row>
    <row r="263" spans="1:4" s="93" customFormat="1" ht="23.25" x14ac:dyDescent="0.6">
      <c r="A263" s="236"/>
      <c r="C263" s="237"/>
      <c r="D263" s="236"/>
    </row>
    <row r="264" spans="1:4" s="93" customFormat="1" ht="23.25" x14ac:dyDescent="0.6">
      <c r="A264" s="236"/>
      <c r="C264" s="237"/>
      <c r="D264" s="236"/>
    </row>
    <row r="265" spans="1:4" s="93" customFormat="1" ht="23.25" x14ac:dyDescent="0.6">
      <c r="A265" s="236"/>
      <c r="C265" s="237"/>
      <c r="D265" s="236"/>
    </row>
    <row r="266" spans="1:4" s="93" customFormat="1" ht="23.25" x14ac:dyDescent="0.6">
      <c r="A266" s="236"/>
      <c r="C266" s="237"/>
      <c r="D266" s="236"/>
    </row>
    <row r="267" spans="1:4" s="93" customFormat="1" ht="23.25" x14ac:dyDescent="0.6">
      <c r="A267" s="236"/>
      <c r="C267" s="237"/>
      <c r="D267" s="236"/>
    </row>
    <row r="268" spans="1:4" s="93" customFormat="1" ht="23.25" x14ac:dyDescent="0.6">
      <c r="A268" s="236"/>
      <c r="C268" s="237"/>
      <c r="D268" s="236"/>
    </row>
    <row r="269" spans="1:4" s="93" customFormat="1" ht="23.25" x14ac:dyDescent="0.6">
      <c r="A269" s="236"/>
      <c r="C269" s="237"/>
      <c r="D269" s="236"/>
    </row>
    <row r="270" spans="1:4" s="93" customFormat="1" ht="23.25" x14ac:dyDescent="0.6">
      <c r="A270" s="236"/>
      <c r="C270" s="237"/>
      <c r="D270" s="236"/>
    </row>
    <row r="271" spans="1:4" s="93" customFormat="1" ht="23.25" x14ac:dyDescent="0.6">
      <c r="A271" s="236"/>
      <c r="C271" s="237"/>
      <c r="D271" s="236"/>
    </row>
    <row r="272" spans="1:4" s="93" customFormat="1" ht="23.25" x14ac:dyDescent="0.6">
      <c r="A272" s="236"/>
      <c r="C272" s="237"/>
      <c r="D272" s="236"/>
    </row>
    <row r="273" spans="1:4" s="93" customFormat="1" ht="23.25" x14ac:dyDescent="0.6">
      <c r="A273" s="236"/>
      <c r="C273" s="237"/>
      <c r="D273" s="236"/>
    </row>
    <row r="274" spans="1:4" s="93" customFormat="1" ht="23.25" x14ac:dyDescent="0.6">
      <c r="A274" s="236"/>
      <c r="C274" s="237"/>
      <c r="D274" s="236"/>
    </row>
    <row r="275" spans="1:4" s="93" customFormat="1" ht="23.25" x14ac:dyDescent="0.6">
      <c r="A275" s="236"/>
      <c r="C275" s="237"/>
      <c r="D275" s="236"/>
    </row>
    <row r="276" spans="1:4" s="93" customFormat="1" ht="23.25" x14ac:dyDescent="0.6">
      <c r="A276" s="236"/>
      <c r="C276" s="237"/>
      <c r="D276" s="236"/>
    </row>
    <row r="277" spans="1:4" s="93" customFormat="1" ht="23.25" x14ac:dyDescent="0.6">
      <c r="A277" s="236"/>
      <c r="C277" s="237"/>
      <c r="D277" s="236"/>
    </row>
    <row r="278" spans="1:4" s="93" customFormat="1" ht="23.25" x14ac:dyDescent="0.6">
      <c r="A278" s="236"/>
      <c r="C278" s="237"/>
      <c r="D278" s="236"/>
    </row>
    <row r="279" spans="1:4" s="93" customFormat="1" ht="23.25" x14ac:dyDescent="0.6">
      <c r="A279" s="236"/>
      <c r="C279" s="237"/>
      <c r="D279" s="236"/>
    </row>
    <row r="280" spans="1:4" s="93" customFormat="1" ht="23.25" x14ac:dyDescent="0.6">
      <c r="A280" s="236"/>
      <c r="C280" s="237"/>
      <c r="D280" s="236"/>
    </row>
    <row r="281" spans="1:4" s="93" customFormat="1" ht="23.25" x14ac:dyDescent="0.6">
      <c r="A281" s="236"/>
      <c r="C281" s="237"/>
      <c r="D281" s="236"/>
    </row>
    <row r="282" spans="1:4" s="93" customFormat="1" ht="23.25" x14ac:dyDescent="0.6">
      <c r="A282" s="236"/>
      <c r="C282" s="237"/>
      <c r="D282" s="236"/>
    </row>
    <row r="283" spans="1:4" s="93" customFormat="1" ht="23.25" x14ac:dyDescent="0.6">
      <c r="A283" s="236"/>
      <c r="C283" s="237"/>
      <c r="D283" s="236"/>
    </row>
    <row r="284" spans="1:4" s="93" customFormat="1" ht="23.25" x14ac:dyDescent="0.6">
      <c r="A284" s="236"/>
      <c r="C284" s="237"/>
      <c r="D284" s="236"/>
    </row>
    <row r="285" spans="1:4" s="93" customFormat="1" ht="23.25" x14ac:dyDescent="0.6">
      <c r="A285" s="236"/>
      <c r="C285" s="237"/>
      <c r="D285" s="236"/>
    </row>
    <row r="286" spans="1:4" s="93" customFormat="1" ht="23.25" x14ac:dyDescent="0.6">
      <c r="A286" s="236"/>
      <c r="C286" s="237"/>
      <c r="D286" s="236"/>
    </row>
    <row r="287" spans="1:4" s="93" customFormat="1" ht="23.25" x14ac:dyDescent="0.6">
      <c r="A287" s="236"/>
      <c r="C287" s="237"/>
      <c r="D287" s="236"/>
    </row>
    <row r="288" spans="1:4" s="93" customFormat="1" ht="23.25" x14ac:dyDescent="0.6">
      <c r="A288" s="236"/>
      <c r="C288" s="237"/>
      <c r="D288" s="236"/>
    </row>
    <row r="289" spans="1:4" s="93" customFormat="1" ht="23.25" x14ac:dyDescent="0.6">
      <c r="A289" s="236"/>
      <c r="C289" s="237"/>
      <c r="D289" s="236"/>
    </row>
    <row r="290" spans="1:4" s="93" customFormat="1" ht="23.25" x14ac:dyDescent="0.6">
      <c r="A290" s="236"/>
      <c r="C290" s="237"/>
      <c r="D290" s="236"/>
    </row>
    <row r="291" spans="1:4" s="93" customFormat="1" ht="23.25" x14ac:dyDescent="0.6">
      <c r="A291" s="236"/>
      <c r="C291" s="237"/>
      <c r="D291" s="236"/>
    </row>
    <row r="292" spans="1:4" s="93" customFormat="1" ht="23.25" x14ac:dyDescent="0.6">
      <c r="A292" s="236"/>
      <c r="C292" s="237"/>
      <c r="D292" s="236"/>
    </row>
    <row r="293" spans="1:4" s="93" customFormat="1" ht="23.25" x14ac:dyDescent="0.6">
      <c r="A293" s="236"/>
      <c r="C293" s="237"/>
      <c r="D293" s="236"/>
    </row>
    <row r="294" spans="1:4" s="93" customFormat="1" ht="23.25" x14ac:dyDescent="0.6">
      <c r="A294" s="236"/>
      <c r="C294" s="237"/>
      <c r="D294" s="236"/>
    </row>
    <row r="295" spans="1:4" s="93" customFormat="1" ht="23.25" x14ac:dyDescent="0.6">
      <c r="A295" s="236"/>
      <c r="C295" s="237"/>
      <c r="D295" s="236"/>
    </row>
    <row r="296" spans="1:4" s="93" customFormat="1" ht="23.25" x14ac:dyDescent="0.6">
      <c r="A296" s="236"/>
      <c r="C296" s="237"/>
      <c r="D296" s="236"/>
    </row>
    <row r="297" spans="1:4" s="93" customFormat="1" ht="23.25" x14ac:dyDescent="0.6">
      <c r="A297" s="236"/>
      <c r="C297" s="237"/>
      <c r="D297" s="236"/>
    </row>
    <row r="298" spans="1:4" s="93" customFormat="1" ht="23.25" x14ac:dyDescent="0.6">
      <c r="A298" s="236"/>
      <c r="C298" s="237"/>
      <c r="D298" s="236"/>
    </row>
    <row r="299" spans="1:4" s="93" customFormat="1" ht="23.25" x14ac:dyDescent="0.6">
      <c r="A299" s="236"/>
      <c r="C299" s="237"/>
      <c r="D299" s="236"/>
    </row>
    <row r="300" spans="1:4" s="93" customFormat="1" ht="23.25" x14ac:dyDescent="0.6">
      <c r="A300" s="236"/>
      <c r="C300" s="237"/>
      <c r="D300" s="236"/>
    </row>
    <row r="301" spans="1:4" s="93" customFormat="1" ht="23.25" x14ac:dyDescent="0.6">
      <c r="A301" s="236"/>
      <c r="C301" s="237"/>
      <c r="D301" s="236"/>
    </row>
    <row r="302" spans="1:4" s="93" customFormat="1" ht="23.25" x14ac:dyDescent="0.6">
      <c r="A302" s="236"/>
      <c r="C302" s="237"/>
      <c r="D302" s="236"/>
    </row>
    <row r="303" spans="1:4" s="93" customFormat="1" ht="23.25" x14ac:dyDescent="0.6">
      <c r="A303" s="236"/>
      <c r="C303" s="237"/>
      <c r="D303" s="236"/>
    </row>
    <row r="304" spans="1:4" s="93" customFormat="1" ht="23.25" x14ac:dyDescent="0.6">
      <c r="A304" s="236"/>
      <c r="C304" s="237"/>
      <c r="D304" s="236"/>
    </row>
    <row r="305" spans="1:4" s="93" customFormat="1" ht="23.25" x14ac:dyDescent="0.6">
      <c r="A305" s="236"/>
      <c r="C305" s="237"/>
      <c r="D305" s="236"/>
    </row>
    <row r="306" spans="1:4" s="93" customFormat="1" ht="23.25" x14ac:dyDescent="0.6">
      <c r="A306" s="236"/>
      <c r="C306" s="237"/>
      <c r="D306" s="236"/>
    </row>
    <row r="307" spans="1:4" s="93" customFormat="1" ht="23.25" x14ac:dyDescent="0.6">
      <c r="A307" s="236"/>
      <c r="C307" s="237"/>
      <c r="D307" s="236"/>
    </row>
    <row r="308" spans="1:4" s="93" customFormat="1" ht="23.25" x14ac:dyDescent="0.6">
      <c r="A308" s="236"/>
      <c r="C308" s="237"/>
      <c r="D308" s="236"/>
    </row>
    <row r="309" spans="1:4" s="93" customFormat="1" ht="23.25" x14ac:dyDescent="0.6">
      <c r="A309" s="236"/>
      <c r="C309" s="237"/>
      <c r="D309" s="236"/>
    </row>
    <row r="310" spans="1:4" s="93" customFormat="1" ht="23.25" x14ac:dyDescent="0.6">
      <c r="A310" s="236"/>
      <c r="C310" s="237"/>
      <c r="D310" s="236"/>
    </row>
    <row r="311" spans="1:4" s="93" customFormat="1" ht="23.25" x14ac:dyDescent="0.6">
      <c r="A311" s="236"/>
      <c r="C311" s="237"/>
      <c r="D311" s="236"/>
    </row>
    <row r="312" spans="1:4" s="93" customFormat="1" ht="23.25" x14ac:dyDescent="0.6">
      <c r="A312" s="236"/>
      <c r="C312" s="237"/>
      <c r="D312" s="236"/>
    </row>
    <row r="313" spans="1:4" s="93" customFormat="1" ht="23.25" x14ac:dyDescent="0.6">
      <c r="A313" s="236"/>
      <c r="C313" s="237"/>
      <c r="D313" s="236"/>
    </row>
    <row r="314" spans="1:4" s="93" customFormat="1" ht="23.25" x14ac:dyDescent="0.6">
      <c r="A314" s="236"/>
      <c r="C314" s="237"/>
      <c r="D314" s="236"/>
    </row>
    <row r="315" spans="1:4" s="93" customFormat="1" ht="23.25" x14ac:dyDescent="0.6">
      <c r="A315" s="236"/>
      <c r="C315" s="237"/>
      <c r="D315" s="236"/>
    </row>
    <row r="316" spans="1:4" s="93" customFormat="1" ht="23.25" x14ac:dyDescent="0.6">
      <c r="A316" s="236"/>
      <c r="C316" s="237"/>
      <c r="D316" s="236"/>
    </row>
    <row r="317" spans="1:4" s="93" customFormat="1" ht="23.25" x14ac:dyDescent="0.6">
      <c r="A317" s="236"/>
      <c r="C317" s="237"/>
      <c r="D317" s="236"/>
    </row>
    <row r="318" spans="1:4" s="93" customFormat="1" ht="23.25" x14ac:dyDescent="0.6">
      <c r="A318" s="236"/>
      <c r="C318" s="237"/>
      <c r="D318" s="236"/>
    </row>
    <row r="319" spans="1:4" s="93" customFormat="1" ht="23.25" x14ac:dyDescent="0.6">
      <c r="A319" s="236"/>
      <c r="C319" s="237"/>
      <c r="D319" s="236"/>
    </row>
    <row r="320" spans="1:4" s="93" customFormat="1" ht="23.25" x14ac:dyDescent="0.6">
      <c r="A320" s="236"/>
      <c r="C320" s="237"/>
      <c r="D320" s="236"/>
    </row>
    <row r="321" spans="1:4" s="93" customFormat="1" ht="23.25" x14ac:dyDescent="0.6">
      <c r="A321" s="236"/>
      <c r="C321" s="237"/>
      <c r="D321" s="236"/>
    </row>
    <row r="322" spans="1:4" s="93" customFormat="1" ht="23.25" x14ac:dyDescent="0.6">
      <c r="A322" s="236"/>
      <c r="C322" s="237"/>
      <c r="D322" s="236"/>
    </row>
    <row r="323" spans="1:4" s="93" customFormat="1" ht="23.25" x14ac:dyDescent="0.6">
      <c r="A323" s="236"/>
      <c r="C323" s="237"/>
      <c r="D323" s="236"/>
    </row>
    <row r="324" spans="1:4" s="93" customFormat="1" ht="23.25" x14ac:dyDescent="0.6">
      <c r="A324" s="236"/>
      <c r="C324" s="237"/>
      <c r="D324" s="236"/>
    </row>
    <row r="325" spans="1:4" s="93" customFormat="1" ht="23.25" x14ac:dyDescent="0.6">
      <c r="A325" s="236"/>
      <c r="C325" s="237"/>
      <c r="D325" s="236"/>
    </row>
    <row r="326" spans="1:4" s="93" customFormat="1" ht="23.25" x14ac:dyDescent="0.6">
      <c r="A326" s="236"/>
      <c r="C326" s="237"/>
      <c r="D326" s="236"/>
    </row>
    <row r="327" spans="1:4" s="93" customFormat="1" ht="23.25" x14ac:dyDescent="0.6">
      <c r="A327" s="236"/>
      <c r="C327" s="237"/>
      <c r="D327" s="236"/>
    </row>
    <row r="328" spans="1:4" s="93" customFormat="1" ht="23.25" x14ac:dyDescent="0.6">
      <c r="A328" s="236"/>
      <c r="C328" s="237"/>
      <c r="D328" s="236"/>
    </row>
    <row r="329" spans="1:4" s="93" customFormat="1" ht="23.25" x14ac:dyDescent="0.6">
      <c r="A329" s="236"/>
      <c r="C329" s="237"/>
      <c r="D329" s="236"/>
    </row>
    <row r="330" spans="1:4" s="93" customFormat="1" ht="23.25" x14ac:dyDescent="0.6">
      <c r="A330" s="236"/>
      <c r="C330" s="237"/>
      <c r="D330" s="236"/>
    </row>
    <row r="331" spans="1:4" s="93" customFormat="1" ht="23.25" x14ac:dyDescent="0.6">
      <c r="A331" s="236"/>
      <c r="C331" s="237"/>
      <c r="D331" s="236"/>
    </row>
    <row r="332" spans="1:4" s="93" customFormat="1" ht="23.25" x14ac:dyDescent="0.6">
      <c r="A332" s="236"/>
      <c r="C332" s="237"/>
      <c r="D332" s="236"/>
    </row>
    <row r="333" spans="1:4" s="93" customFormat="1" ht="23.25" x14ac:dyDescent="0.6">
      <c r="A333" s="236"/>
      <c r="C333" s="237"/>
      <c r="D333" s="236"/>
    </row>
    <row r="334" spans="1:4" s="93" customFormat="1" ht="23.25" x14ac:dyDescent="0.6">
      <c r="A334" s="236"/>
      <c r="C334" s="237"/>
      <c r="D334" s="236"/>
    </row>
    <row r="335" spans="1:4" s="93" customFormat="1" ht="23.25" x14ac:dyDescent="0.6">
      <c r="A335" s="236"/>
      <c r="C335" s="237"/>
      <c r="D335" s="236"/>
    </row>
    <row r="336" spans="1:4" s="93" customFormat="1" ht="23.25" x14ac:dyDescent="0.6">
      <c r="A336" s="236"/>
      <c r="C336" s="237"/>
      <c r="D336" s="236"/>
    </row>
    <row r="337" spans="1:4" s="93" customFormat="1" ht="23.25" x14ac:dyDescent="0.6">
      <c r="A337" s="236"/>
      <c r="C337" s="237"/>
      <c r="D337" s="236"/>
    </row>
    <row r="338" spans="1:4" s="93" customFormat="1" ht="23.25" x14ac:dyDescent="0.6">
      <c r="A338" s="236"/>
      <c r="C338" s="237"/>
      <c r="D338" s="236"/>
    </row>
    <row r="339" spans="1:4" s="93" customFormat="1" ht="23.25" x14ac:dyDescent="0.6">
      <c r="A339" s="236"/>
      <c r="C339" s="237"/>
      <c r="D339" s="236"/>
    </row>
    <row r="340" spans="1:4" s="93" customFormat="1" ht="23.25" x14ac:dyDescent="0.6">
      <c r="A340" s="236"/>
      <c r="C340" s="237"/>
      <c r="D340" s="236"/>
    </row>
    <row r="341" spans="1:4" s="93" customFormat="1" ht="23.25" x14ac:dyDescent="0.6">
      <c r="A341" s="236"/>
      <c r="C341" s="237"/>
      <c r="D341" s="236"/>
    </row>
    <row r="342" spans="1:4" s="93" customFormat="1" ht="23.25" x14ac:dyDescent="0.6">
      <c r="A342" s="236"/>
      <c r="C342" s="237"/>
      <c r="D342" s="236"/>
    </row>
    <row r="343" spans="1:4" s="93" customFormat="1" ht="23.25" x14ac:dyDescent="0.6">
      <c r="A343" s="236"/>
      <c r="C343" s="237"/>
      <c r="D343" s="236"/>
    </row>
    <row r="344" spans="1:4" s="93" customFormat="1" ht="23.25" x14ac:dyDescent="0.6">
      <c r="A344" s="236"/>
      <c r="C344" s="237"/>
      <c r="D344" s="236"/>
    </row>
    <row r="345" spans="1:4" s="93" customFormat="1" ht="23.25" x14ac:dyDescent="0.6">
      <c r="A345" s="236"/>
      <c r="C345" s="237"/>
      <c r="D345" s="236"/>
    </row>
    <row r="346" spans="1:4" s="93" customFormat="1" ht="23.25" x14ac:dyDescent="0.6">
      <c r="A346" s="236"/>
      <c r="C346" s="237"/>
      <c r="D346" s="236"/>
    </row>
    <row r="347" spans="1:4" s="93" customFormat="1" ht="23.25" x14ac:dyDescent="0.6">
      <c r="A347" s="236"/>
      <c r="C347" s="237"/>
      <c r="D347" s="236"/>
    </row>
    <row r="348" spans="1:4" s="93" customFormat="1" ht="23.25" x14ac:dyDescent="0.6">
      <c r="A348" s="236"/>
      <c r="C348" s="237"/>
      <c r="D348" s="236"/>
    </row>
    <row r="349" spans="1:4" s="93" customFormat="1" ht="23.25" x14ac:dyDescent="0.6">
      <c r="A349" s="236"/>
      <c r="C349" s="237"/>
      <c r="D349" s="236"/>
    </row>
    <row r="350" spans="1:4" s="93" customFormat="1" ht="23.25" x14ac:dyDescent="0.6">
      <c r="A350" s="236"/>
      <c r="C350" s="237"/>
      <c r="D350" s="236"/>
    </row>
    <row r="351" spans="1:4" s="93" customFormat="1" ht="23.25" x14ac:dyDescent="0.6">
      <c r="A351" s="236"/>
      <c r="C351" s="237"/>
      <c r="D351" s="236"/>
    </row>
    <row r="352" spans="1:4" s="93" customFormat="1" ht="23.25" x14ac:dyDescent="0.6">
      <c r="A352" s="236"/>
      <c r="C352" s="237"/>
      <c r="D352" s="236"/>
    </row>
    <row r="353" spans="1:4" s="93" customFormat="1" ht="23.25" x14ac:dyDescent="0.6">
      <c r="A353" s="236"/>
      <c r="C353" s="237"/>
      <c r="D353" s="236"/>
    </row>
    <row r="354" spans="1:4" s="93" customFormat="1" ht="23.25" x14ac:dyDescent="0.6">
      <c r="A354" s="236"/>
      <c r="C354" s="237"/>
      <c r="D354" s="236"/>
    </row>
    <row r="355" spans="1:4" s="93" customFormat="1" ht="23.25" x14ac:dyDescent="0.6">
      <c r="A355" s="236"/>
      <c r="C355" s="237"/>
      <c r="D355" s="236"/>
    </row>
    <row r="356" spans="1:4" s="93" customFormat="1" ht="23.25" x14ac:dyDescent="0.6">
      <c r="A356" s="236"/>
      <c r="C356" s="237"/>
      <c r="D356" s="236"/>
    </row>
    <row r="357" spans="1:4" s="93" customFormat="1" ht="23.25" x14ac:dyDescent="0.6">
      <c r="A357" s="236"/>
      <c r="C357" s="237"/>
      <c r="D357" s="236"/>
    </row>
  </sheetData>
  <mergeCells count="32">
    <mergeCell ref="H48:H49"/>
    <mergeCell ref="I48:I49"/>
    <mergeCell ref="A123:C123"/>
    <mergeCell ref="A93:C93"/>
    <mergeCell ref="A68:C68"/>
    <mergeCell ref="C48:C49"/>
    <mergeCell ref="D48:D49"/>
    <mergeCell ref="E48:G48"/>
    <mergeCell ref="I72:I73"/>
    <mergeCell ref="I96:I97"/>
    <mergeCell ref="A45:C45"/>
    <mergeCell ref="A124:C124"/>
    <mergeCell ref="H72:H73"/>
    <mergeCell ref="A96:A97"/>
    <mergeCell ref="B96:B97"/>
    <mergeCell ref="C96:C97"/>
    <mergeCell ref="D96:D97"/>
    <mergeCell ref="E96:G96"/>
    <mergeCell ref="H96:H97"/>
    <mergeCell ref="A72:A73"/>
    <mergeCell ref="B72:B73"/>
    <mergeCell ref="C72:C73"/>
    <mergeCell ref="D72:D73"/>
    <mergeCell ref="E72:G72"/>
    <mergeCell ref="A48:A49"/>
    <mergeCell ref="B48:B49"/>
    <mergeCell ref="A2:I2"/>
    <mergeCell ref="A3:A4"/>
    <mergeCell ref="B3:B4"/>
    <mergeCell ref="C3:C4"/>
    <mergeCell ref="D3:D4"/>
    <mergeCell ref="E3:I3"/>
  </mergeCells>
  <pageMargins left="0.24" right="0.16" top="0.23" bottom="0.25" header="0.2" footer="0.2"/>
  <pageSetup paperSize="9" orientation="landscape"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topLeftCell="A43" workbookViewId="0">
      <selection activeCell="G27" sqref="G27"/>
    </sheetView>
  </sheetViews>
  <sheetFormatPr defaultRowHeight="15" x14ac:dyDescent="0.25"/>
  <cols>
    <col min="1" max="1" width="40.7109375" style="2" customWidth="1"/>
    <col min="2" max="2" width="18" style="2" customWidth="1"/>
    <col min="3" max="3" width="14.28515625" style="2" customWidth="1"/>
    <col min="4" max="4" width="13.7109375" style="2" customWidth="1"/>
    <col min="5" max="237" width="9.140625" style="2"/>
    <col min="238" max="238" width="11.28515625" style="2" customWidth="1"/>
    <col min="239" max="239" width="46.140625" style="2" customWidth="1"/>
    <col min="240" max="240" width="15.140625" style="2" customWidth="1"/>
    <col min="241" max="241" width="11.7109375" style="2" customWidth="1"/>
    <col min="242" max="242" width="12.28515625" style="2" bestFit="1" customWidth="1"/>
    <col min="243" max="243" width="10.85546875" style="2" bestFit="1" customWidth="1"/>
    <col min="244" max="493" width="9.140625" style="2"/>
    <col min="494" max="494" width="11.28515625" style="2" customWidth="1"/>
    <col min="495" max="495" width="46.140625" style="2" customWidth="1"/>
    <col min="496" max="496" width="15.140625" style="2" customWidth="1"/>
    <col min="497" max="497" width="11.7109375" style="2" customWidth="1"/>
    <col min="498" max="498" width="12.28515625" style="2" bestFit="1" customWidth="1"/>
    <col min="499" max="499" width="10.85546875" style="2" bestFit="1" customWidth="1"/>
    <col min="500" max="749" width="9.140625" style="2"/>
    <col min="750" max="750" width="11.28515625" style="2" customWidth="1"/>
    <col min="751" max="751" width="46.140625" style="2" customWidth="1"/>
    <col min="752" max="752" width="15.140625" style="2" customWidth="1"/>
    <col min="753" max="753" width="11.7109375" style="2" customWidth="1"/>
    <col min="754" max="754" width="12.28515625" style="2" bestFit="1" customWidth="1"/>
    <col min="755" max="755" width="10.85546875" style="2" bestFit="1" customWidth="1"/>
    <col min="756" max="1005" width="9.140625" style="2"/>
    <col min="1006" max="1006" width="11.28515625" style="2" customWidth="1"/>
    <col min="1007" max="1007" width="46.140625" style="2" customWidth="1"/>
    <col min="1008" max="1008" width="15.140625" style="2" customWidth="1"/>
    <col min="1009" max="1009" width="11.7109375" style="2" customWidth="1"/>
    <col min="1010" max="1010" width="12.28515625" style="2" bestFit="1" customWidth="1"/>
    <col min="1011" max="1011" width="10.85546875" style="2" bestFit="1" customWidth="1"/>
    <col min="1012" max="1261" width="9.140625" style="2"/>
    <col min="1262" max="1262" width="11.28515625" style="2" customWidth="1"/>
    <col min="1263" max="1263" width="46.140625" style="2" customWidth="1"/>
    <col min="1264" max="1264" width="15.140625" style="2" customWidth="1"/>
    <col min="1265" max="1265" width="11.7109375" style="2" customWidth="1"/>
    <col min="1266" max="1266" width="12.28515625" style="2" bestFit="1" customWidth="1"/>
    <col min="1267" max="1267" width="10.85546875" style="2" bestFit="1" customWidth="1"/>
    <col min="1268" max="1517" width="9.140625" style="2"/>
    <col min="1518" max="1518" width="11.28515625" style="2" customWidth="1"/>
    <col min="1519" max="1519" width="46.140625" style="2" customWidth="1"/>
    <col min="1520" max="1520" width="15.140625" style="2" customWidth="1"/>
    <col min="1521" max="1521" width="11.7109375" style="2" customWidth="1"/>
    <col min="1522" max="1522" width="12.28515625" style="2" bestFit="1" customWidth="1"/>
    <col min="1523" max="1523" width="10.85546875" style="2" bestFit="1" customWidth="1"/>
    <col min="1524" max="1773" width="9.140625" style="2"/>
    <col min="1774" max="1774" width="11.28515625" style="2" customWidth="1"/>
    <col min="1775" max="1775" width="46.140625" style="2" customWidth="1"/>
    <col min="1776" max="1776" width="15.140625" style="2" customWidth="1"/>
    <col min="1777" max="1777" width="11.7109375" style="2" customWidth="1"/>
    <col min="1778" max="1778" width="12.28515625" style="2" bestFit="1" customWidth="1"/>
    <col min="1779" max="1779" width="10.85546875" style="2" bestFit="1" customWidth="1"/>
    <col min="1780" max="2029" width="9.140625" style="2"/>
    <col min="2030" max="2030" width="11.28515625" style="2" customWidth="1"/>
    <col min="2031" max="2031" width="46.140625" style="2" customWidth="1"/>
    <col min="2032" max="2032" width="15.140625" style="2" customWidth="1"/>
    <col min="2033" max="2033" width="11.7109375" style="2" customWidth="1"/>
    <col min="2034" max="2034" width="12.28515625" style="2" bestFit="1" customWidth="1"/>
    <col min="2035" max="2035" width="10.85546875" style="2" bestFit="1" customWidth="1"/>
    <col min="2036" max="2285" width="9.140625" style="2"/>
    <col min="2286" max="2286" width="11.28515625" style="2" customWidth="1"/>
    <col min="2287" max="2287" width="46.140625" style="2" customWidth="1"/>
    <col min="2288" max="2288" width="15.140625" style="2" customWidth="1"/>
    <col min="2289" max="2289" width="11.7109375" style="2" customWidth="1"/>
    <col min="2290" max="2290" width="12.28515625" style="2" bestFit="1" customWidth="1"/>
    <col min="2291" max="2291" width="10.85546875" style="2" bestFit="1" customWidth="1"/>
    <col min="2292" max="2541" width="9.140625" style="2"/>
    <col min="2542" max="2542" width="11.28515625" style="2" customWidth="1"/>
    <col min="2543" max="2543" width="46.140625" style="2" customWidth="1"/>
    <col min="2544" max="2544" width="15.140625" style="2" customWidth="1"/>
    <col min="2545" max="2545" width="11.7109375" style="2" customWidth="1"/>
    <col min="2546" max="2546" width="12.28515625" style="2" bestFit="1" customWidth="1"/>
    <col min="2547" max="2547" width="10.85546875" style="2" bestFit="1" customWidth="1"/>
    <col min="2548" max="2797" width="9.140625" style="2"/>
    <col min="2798" max="2798" width="11.28515625" style="2" customWidth="1"/>
    <col min="2799" max="2799" width="46.140625" style="2" customWidth="1"/>
    <col min="2800" max="2800" width="15.140625" style="2" customWidth="1"/>
    <col min="2801" max="2801" width="11.7109375" style="2" customWidth="1"/>
    <col min="2802" max="2802" width="12.28515625" style="2" bestFit="1" customWidth="1"/>
    <col min="2803" max="2803" width="10.85546875" style="2" bestFit="1" customWidth="1"/>
    <col min="2804" max="3053" width="9.140625" style="2"/>
    <col min="3054" max="3054" width="11.28515625" style="2" customWidth="1"/>
    <col min="3055" max="3055" width="46.140625" style="2" customWidth="1"/>
    <col min="3056" max="3056" width="15.140625" style="2" customWidth="1"/>
    <col min="3057" max="3057" width="11.7109375" style="2" customWidth="1"/>
    <col min="3058" max="3058" width="12.28515625" style="2" bestFit="1" customWidth="1"/>
    <col min="3059" max="3059" width="10.85546875" style="2" bestFit="1" customWidth="1"/>
    <col min="3060" max="3309" width="9.140625" style="2"/>
    <col min="3310" max="3310" width="11.28515625" style="2" customWidth="1"/>
    <col min="3311" max="3311" width="46.140625" style="2" customWidth="1"/>
    <col min="3312" max="3312" width="15.140625" style="2" customWidth="1"/>
    <col min="3313" max="3313" width="11.7109375" style="2" customWidth="1"/>
    <col min="3314" max="3314" width="12.28515625" style="2" bestFit="1" customWidth="1"/>
    <col min="3315" max="3315" width="10.85546875" style="2" bestFit="1" customWidth="1"/>
    <col min="3316" max="3565" width="9.140625" style="2"/>
    <col min="3566" max="3566" width="11.28515625" style="2" customWidth="1"/>
    <col min="3567" max="3567" width="46.140625" style="2" customWidth="1"/>
    <col min="3568" max="3568" width="15.140625" style="2" customWidth="1"/>
    <col min="3569" max="3569" width="11.7109375" style="2" customWidth="1"/>
    <col min="3570" max="3570" width="12.28515625" style="2" bestFit="1" customWidth="1"/>
    <col min="3571" max="3571" width="10.85546875" style="2" bestFit="1" customWidth="1"/>
    <col min="3572" max="3821" width="9.140625" style="2"/>
    <col min="3822" max="3822" width="11.28515625" style="2" customWidth="1"/>
    <col min="3823" max="3823" width="46.140625" style="2" customWidth="1"/>
    <col min="3824" max="3824" width="15.140625" style="2" customWidth="1"/>
    <col min="3825" max="3825" width="11.7109375" style="2" customWidth="1"/>
    <col min="3826" max="3826" width="12.28515625" style="2" bestFit="1" customWidth="1"/>
    <col min="3827" max="3827" width="10.85546875" style="2" bestFit="1" customWidth="1"/>
    <col min="3828" max="4077" width="9.140625" style="2"/>
    <col min="4078" max="4078" width="11.28515625" style="2" customWidth="1"/>
    <col min="4079" max="4079" width="46.140625" style="2" customWidth="1"/>
    <col min="4080" max="4080" width="15.140625" style="2" customWidth="1"/>
    <col min="4081" max="4081" width="11.7109375" style="2" customWidth="1"/>
    <col min="4082" max="4082" width="12.28515625" style="2" bestFit="1" customWidth="1"/>
    <col min="4083" max="4083" width="10.85546875" style="2" bestFit="1" customWidth="1"/>
    <col min="4084" max="4333" width="9.140625" style="2"/>
    <col min="4334" max="4334" width="11.28515625" style="2" customWidth="1"/>
    <col min="4335" max="4335" width="46.140625" style="2" customWidth="1"/>
    <col min="4336" max="4336" width="15.140625" style="2" customWidth="1"/>
    <col min="4337" max="4337" width="11.7109375" style="2" customWidth="1"/>
    <col min="4338" max="4338" width="12.28515625" style="2" bestFit="1" customWidth="1"/>
    <col min="4339" max="4339" width="10.85546875" style="2" bestFit="1" customWidth="1"/>
    <col min="4340" max="4589" width="9.140625" style="2"/>
    <col min="4590" max="4590" width="11.28515625" style="2" customWidth="1"/>
    <col min="4591" max="4591" width="46.140625" style="2" customWidth="1"/>
    <col min="4592" max="4592" width="15.140625" style="2" customWidth="1"/>
    <col min="4593" max="4593" width="11.7109375" style="2" customWidth="1"/>
    <col min="4594" max="4594" width="12.28515625" style="2" bestFit="1" customWidth="1"/>
    <col min="4595" max="4595" width="10.85546875" style="2" bestFit="1" customWidth="1"/>
    <col min="4596" max="4845" width="9.140625" style="2"/>
    <col min="4846" max="4846" width="11.28515625" style="2" customWidth="1"/>
    <col min="4847" max="4847" width="46.140625" style="2" customWidth="1"/>
    <col min="4848" max="4848" width="15.140625" style="2" customWidth="1"/>
    <col min="4849" max="4849" width="11.7109375" style="2" customWidth="1"/>
    <col min="4850" max="4850" width="12.28515625" style="2" bestFit="1" customWidth="1"/>
    <col min="4851" max="4851" width="10.85546875" style="2" bestFit="1" customWidth="1"/>
    <col min="4852" max="5101" width="9.140625" style="2"/>
    <col min="5102" max="5102" width="11.28515625" style="2" customWidth="1"/>
    <col min="5103" max="5103" width="46.140625" style="2" customWidth="1"/>
    <col min="5104" max="5104" width="15.140625" style="2" customWidth="1"/>
    <col min="5105" max="5105" width="11.7109375" style="2" customWidth="1"/>
    <col min="5106" max="5106" width="12.28515625" style="2" bestFit="1" customWidth="1"/>
    <col min="5107" max="5107" width="10.85546875" style="2" bestFit="1" customWidth="1"/>
    <col min="5108" max="5357" width="9.140625" style="2"/>
    <col min="5358" max="5358" width="11.28515625" style="2" customWidth="1"/>
    <col min="5359" max="5359" width="46.140625" style="2" customWidth="1"/>
    <col min="5360" max="5360" width="15.140625" style="2" customWidth="1"/>
    <col min="5361" max="5361" width="11.7109375" style="2" customWidth="1"/>
    <col min="5362" max="5362" width="12.28515625" style="2" bestFit="1" customWidth="1"/>
    <col min="5363" max="5363" width="10.85546875" style="2" bestFit="1" customWidth="1"/>
    <col min="5364" max="5613" width="9.140625" style="2"/>
    <col min="5614" max="5614" width="11.28515625" style="2" customWidth="1"/>
    <col min="5615" max="5615" width="46.140625" style="2" customWidth="1"/>
    <col min="5616" max="5616" width="15.140625" style="2" customWidth="1"/>
    <col min="5617" max="5617" width="11.7109375" style="2" customWidth="1"/>
    <col min="5618" max="5618" width="12.28515625" style="2" bestFit="1" customWidth="1"/>
    <col min="5619" max="5619" width="10.85546875" style="2" bestFit="1" customWidth="1"/>
    <col min="5620" max="5869" width="9.140625" style="2"/>
    <col min="5870" max="5870" width="11.28515625" style="2" customWidth="1"/>
    <col min="5871" max="5871" width="46.140625" style="2" customWidth="1"/>
    <col min="5872" max="5872" width="15.140625" style="2" customWidth="1"/>
    <col min="5873" max="5873" width="11.7109375" style="2" customWidth="1"/>
    <col min="5874" max="5874" width="12.28515625" style="2" bestFit="1" customWidth="1"/>
    <col min="5875" max="5875" width="10.85546875" style="2" bestFit="1" customWidth="1"/>
    <col min="5876" max="6125" width="9.140625" style="2"/>
    <col min="6126" max="6126" width="11.28515625" style="2" customWidth="1"/>
    <col min="6127" max="6127" width="46.140625" style="2" customWidth="1"/>
    <col min="6128" max="6128" width="15.140625" style="2" customWidth="1"/>
    <col min="6129" max="6129" width="11.7109375" style="2" customWidth="1"/>
    <col min="6130" max="6130" width="12.28515625" style="2" bestFit="1" customWidth="1"/>
    <col min="6131" max="6131" width="10.85546875" style="2" bestFit="1" customWidth="1"/>
    <col min="6132" max="6381" width="9.140625" style="2"/>
    <col min="6382" max="6382" width="11.28515625" style="2" customWidth="1"/>
    <col min="6383" max="6383" width="46.140625" style="2" customWidth="1"/>
    <col min="6384" max="6384" width="15.140625" style="2" customWidth="1"/>
    <col min="6385" max="6385" width="11.7109375" style="2" customWidth="1"/>
    <col min="6386" max="6386" width="12.28515625" style="2" bestFit="1" customWidth="1"/>
    <col min="6387" max="6387" width="10.85546875" style="2" bestFit="1" customWidth="1"/>
    <col min="6388" max="6637" width="9.140625" style="2"/>
    <col min="6638" max="6638" width="11.28515625" style="2" customWidth="1"/>
    <col min="6639" max="6639" width="46.140625" style="2" customWidth="1"/>
    <col min="6640" max="6640" width="15.140625" style="2" customWidth="1"/>
    <col min="6641" max="6641" width="11.7109375" style="2" customWidth="1"/>
    <col min="6642" max="6642" width="12.28515625" style="2" bestFit="1" customWidth="1"/>
    <col min="6643" max="6643" width="10.85546875" style="2" bestFit="1" customWidth="1"/>
    <col min="6644" max="6893" width="9.140625" style="2"/>
    <col min="6894" max="6894" width="11.28515625" style="2" customWidth="1"/>
    <col min="6895" max="6895" width="46.140625" style="2" customWidth="1"/>
    <col min="6896" max="6896" width="15.140625" style="2" customWidth="1"/>
    <col min="6897" max="6897" width="11.7109375" style="2" customWidth="1"/>
    <col min="6898" max="6898" width="12.28515625" style="2" bestFit="1" customWidth="1"/>
    <col min="6899" max="6899" width="10.85546875" style="2" bestFit="1" customWidth="1"/>
    <col min="6900" max="7149" width="9.140625" style="2"/>
    <col min="7150" max="7150" width="11.28515625" style="2" customWidth="1"/>
    <col min="7151" max="7151" width="46.140625" style="2" customWidth="1"/>
    <col min="7152" max="7152" width="15.140625" style="2" customWidth="1"/>
    <col min="7153" max="7153" width="11.7109375" style="2" customWidth="1"/>
    <col min="7154" max="7154" width="12.28515625" style="2" bestFit="1" customWidth="1"/>
    <col min="7155" max="7155" width="10.85546875" style="2" bestFit="1" customWidth="1"/>
    <col min="7156" max="7405" width="9.140625" style="2"/>
    <col min="7406" max="7406" width="11.28515625" style="2" customWidth="1"/>
    <col min="7407" max="7407" width="46.140625" style="2" customWidth="1"/>
    <col min="7408" max="7408" width="15.140625" style="2" customWidth="1"/>
    <col min="7409" max="7409" width="11.7109375" style="2" customWidth="1"/>
    <col min="7410" max="7410" width="12.28515625" style="2" bestFit="1" customWidth="1"/>
    <col min="7411" max="7411" width="10.85546875" style="2" bestFit="1" customWidth="1"/>
    <col min="7412" max="7661" width="9.140625" style="2"/>
    <col min="7662" max="7662" width="11.28515625" style="2" customWidth="1"/>
    <col min="7663" max="7663" width="46.140625" style="2" customWidth="1"/>
    <col min="7664" max="7664" width="15.140625" style="2" customWidth="1"/>
    <col min="7665" max="7665" width="11.7109375" style="2" customWidth="1"/>
    <col min="7666" max="7666" width="12.28515625" style="2" bestFit="1" customWidth="1"/>
    <col min="7667" max="7667" width="10.85546875" style="2" bestFit="1" customWidth="1"/>
    <col min="7668" max="7917" width="9.140625" style="2"/>
    <col min="7918" max="7918" width="11.28515625" style="2" customWidth="1"/>
    <col min="7919" max="7919" width="46.140625" style="2" customWidth="1"/>
    <col min="7920" max="7920" width="15.140625" style="2" customWidth="1"/>
    <col min="7921" max="7921" width="11.7109375" style="2" customWidth="1"/>
    <col min="7922" max="7922" width="12.28515625" style="2" bestFit="1" customWidth="1"/>
    <col min="7923" max="7923" width="10.85546875" style="2" bestFit="1" customWidth="1"/>
    <col min="7924" max="8173" width="9.140625" style="2"/>
    <col min="8174" max="8174" width="11.28515625" style="2" customWidth="1"/>
    <col min="8175" max="8175" width="46.140625" style="2" customWidth="1"/>
    <col min="8176" max="8176" width="15.140625" style="2" customWidth="1"/>
    <col min="8177" max="8177" width="11.7109375" style="2" customWidth="1"/>
    <col min="8178" max="8178" width="12.28515625" style="2" bestFit="1" customWidth="1"/>
    <col min="8179" max="8179" width="10.85546875" style="2" bestFit="1" customWidth="1"/>
    <col min="8180" max="8429" width="9.140625" style="2"/>
    <col min="8430" max="8430" width="11.28515625" style="2" customWidth="1"/>
    <col min="8431" max="8431" width="46.140625" style="2" customWidth="1"/>
    <col min="8432" max="8432" width="15.140625" style="2" customWidth="1"/>
    <col min="8433" max="8433" width="11.7109375" style="2" customWidth="1"/>
    <col min="8434" max="8434" width="12.28515625" style="2" bestFit="1" customWidth="1"/>
    <col min="8435" max="8435" width="10.85546875" style="2" bestFit="1" customWidth="1"/>
    <col min="8436" max="8685" width="9.140625" style="2"/>
    <col min="8686" max="8686" width="11.28515625" style="2" customWidth="1"/>
    <col min="8687" max="8687" width="46.140625" style="2" customWidth="1"/>
    <col min="8688" max="8688" width="15.140625" style="2" customWidth="1"/>
    <col min="8689" max="8689" width="11.7109375" style="2" customWidth="1"/>
    <col min="8690" max="8690" width="12.28515625" style="2" bestFit="1" customWidth="1"/>
    <col min="8691" max="8691" width="10.85546875" style="2" bestFit="1" customWidth="1"/>
    <col min="8692" max="8941" width="9.140625" style="2"/>
    <col min="8942" max="8942" width="11.28515625" style="2" customWidth="1"/>
    <col min="8943" max="8943" width="46.140625" style="2" customWidth="1"/>
    <col min="8944" max="8944" width="15.140625" style="2" customWidth="1"/>
    <col min="8945" max="8945" width="11.7109375" style="2" customWidth="1"/>
    <col min="8946" max="8946" width="12.28515625" style="2" bestFit="1" customWidth="1"/>
    <col min="8947" max="8947" width="10.85546875" style="2" bestFit="1" customWidth="1"/>
    <col min="8948" max="9197" width="9.140625" style="2"/>
    <col min="9198" max="9198" width="11.28515625" style="2" customWidth="1"/>
    <col min="9199" max="9199" width="46.140625" style="2" customWidth="1"/>
    <col min="9200" max="9200" width="15.140625" style="2" customWidth="1"/>
    <col min="9201" max="9201" width="11.7109375" style="2" customWidth="1"/>
    <col min="9202" max="9202" width="12.28515625" style="2" bestFit="1" customWidth="1"/>
    <col min="9203" max="9203" width="10.85546875" style="2" bestFit="1" customWidth="1"/>
    <col min="9204" max="9453" width="9.140625" style="2"/>
    <col min="9454" max="9454" width="11.28515625" style="2" customWidth="1"/>
    <col min="9455" max="9455" width="46.140625" style="2" customWidth="1"/>
    <col min="9456" max="9456" width="15.140625" style="2" customWidth="1"/>
    <col min="9457" max="9457" width="11.7109375" style="2" customWidth="1"/>
    <col min="9458" max="9458" width="12.28515625" style="2" bestFit="1" customWidth="1"/>
    <col min="9459" max="9459" width="10.85546875" style="2" bestFit="1" customWidth="1"/>
    <col min="9460" max="9709" width="9.140625" style="2"/>
    <col min="9710" max="9710" width="11.28515625" style="2" customWidth="1"/>
    <col min="9711" max="9711" width="46.140625" style="2" customWidth="1"/>
    <col min="9712" max="9712" width="15.140625" style="2" customWidth="1"/>
    <col min="9713" max="9713" width="11.7109375" style="2" customWidth="1"/>
    <col min="9714" max="9714" width="12.28515625" style="2" bestFit="1" customWidth="1"/>
    <col min="9715" max="9715" width="10.85546875" style="2" bestFit="1" customWidth="1"/>
    <col min="9716" max="9965" width="9.140625" style="2"/>
    <col min="9966" max="9966" width="11.28515625" style="2" customWidth="1"/>
    <col min="9967" max="9967" width="46.140625" style="2" customWidth="1"/>
    <col min="9968" max="9968" width="15.140625" style="2" customWidth="1"/>
    <col min="9969" max="9969" width="11.7109375" style="2" customWidth="1"/>
    <col min="9970" max="9970" width="12.28515625" style="2" bestFit="1" customWidth="1"/>
    <col min="9971" max="9971" width="10.85546875" style="2" bestFit="1" customWidth="1"/>
    <col min="9972" max="10221" width="9.140625" style="2"/>
    <col min="10222" max="10222" width="11.28515625" style="2" customWidth="1"/>
    <col min="10223" max="10223" width="46.140625" style="2" customWidth="1"/>
    <col min="10224" max="10224" width="15.140625" style="2" customWidth="1"/>
    <col min="10225" max="10225" width="11.7109375" style="2" customWidth="1"/>
    <col min="10226" max="10226" width="12.28515625" style="2" bestFit="1" customWidth="1"/>
    <col min="10227" max="10227" width="10.85546875" style="2" bestFit="1" customWidth="1"/>
    <col min="10228" max="10477" width="9.140625" style="2"/>
    <col min="10478" max="10478" width="11.28515625" style="2" customWidth="1"/>
    <col min="10479" max="10479" width="46.140625" style="2" customWidth="1"/>
    <col min="10480" max="10480" width="15.140625" style="2" customWidth="1"/>
    <col min="10481" max="10481" width="11.7109375" style="2" customWidth="1"/>
    <col min="10482" max="10482" width="12.28515625" style="2" bestFit="1" customWidth="1"/>
    <col min="10483" max="10483" width="10.85546875" style="2" bestFit="1" customWidth="1"/>
    <col min="10484" max="10733" width="9.140625" style="2"/>
    <col min="10734" max="10734" width="11.28515625" style="2" customWidth="1"/>
    <col min="10735" max="10735" width="46.140625" style="2" customWidth="1"/>
    <col min="10736" max="10736" width="15.140625" style="2" customWidth="1"/>
    <col min="10737" max="10737" width="11.7109375" style="2" customWidth="1"/>
    <col min="10738" max="10738" width="12.28515625" style="2" bestFit="1" customWidth="1"/>
    <col min="10739" max="10739" width="10.85546875" style="2" bestFit="1" customWidth="1"/>
    <col min="10740" max="10989" width="9.140625" style="2"/>
    <col min="10990" max="10990" width="11.28515625" style="2" customWidth="1"/>
    <col min="10991" max="10991" width="46.140625" style="2" customWidth="1"/>
    <col min="10992" max="10992" width="15.140625" style="2" customWidth="1"/>
    <col min="10993" max="10993" width="11.7109375" style="2" customWidth="1"/>
    <col min="10994" max="10994" width="12.28515625" style="2" bestFit="1" customWidth="1"/>
    <col min="10995" max="10995" width="10.85546875" style="2" bestFit="1" customWidth="1"/>
    <col min="10996" max="11245" width="9.140625" style="2"/>
    <col min="11246" max="11246" width="11.28515625" style="2" customWidth="1"/>
    <col min="11247" max="11247" width="46.140625" style="2" customWidth="1"/>
    <col min="11248" max="11248" width="15.140625" style="2" customWidth="1"/>
    <col min="11249" max="11249" width="11.7109375" style="2" customWidth="1"/>
    <col min="11250" max="11250" width="12.28515625" style="2" bestFit="1" customWidth="1"/>
    <col min="11251" max="11251" width="10.85546875" style="2" bestFit="1" customWidth="1"/>
    <col min="11252" max="11501" width="9.140625" style="2"/>
    <col min="11502" max="11502" width="11.28515625" style="2" customWidth="1"/>
    <col min="11503" max="11503" width="46.140625" style="2" customWidth="1"/>
    <col min="11504" max="11504" width="15.140625" style="2" customWidth="1"/>
    <col min="11505" max="11505" width="11.7109375" style="2" customWidth="1"/>
    <col min="11506" max="11506" width="12.28515625" style="2" bestFit="1" customWidth="1"/>
    <col min="11507" max="11507" width="10.85546875" style="2" bestFit="1" customWidth="1"/>
    <col min="11508" max="11757" width="9.140625" style="2"/>
    <col min="11758" max="11758" width="11.28515625" style="2" customWidth="1"/>
    <col min="11759" max="11759" width="46.140625" style="2" customWidth="1"/>
    <col min="11760" max="11760" width="15.140625" style="2" customWidth="1"/>
    <col min="11761" max="11761" width="11.7109375" style="2" customWidth="1"/>
    <col min="11762" max="11762" width="12.28515625" style="2" bestFit="1" customWidth="1"/>
    <col min="11763" max="11763" width="10.85546875" style="2" bestFit="1" customWidth="1"/>
    <col min="11764" max="12013" width="9.140625" style="2"/>
    <col min="12014" max="12014" width="11.28515625" style="2" customWidth="1"/>
    <col min="12015" max="12015" width="46.140625" style="2" customWidth="1"/>
    <col min="12016" max="12016" width="15.140625" style="2" customWidth="1"/>
    <col min="12017" max="12017" width="11.7109375" style="2" customWidth="1"/>
    <col min="12018" max="12018" width="12.28515625" style="2" bestFit="1" customWidth="1"/>
    <col min="12019" max="12019" width="10.85546875" style="2" bestFit="1" customWidth="1"/>
    <col min="12020" max="12269" width="9.140625" style="2"/>
    <col min="12270" max="12270" width="11.28515625" style="2" customWidth="1"/>
    <col min="12271" max="12271" width="46.140625" style="2" customWidth="1"/>
    <col min="12272" max="12272" width="15.140625" style="2" customWidth="1"/>
    <col min="12273" max="12273" width="11.7109375" style="2" customWidth="1"/>
    <col min="12274" max="12274" width="12.28515625" style="2" bestFit="1" customWidth="1"/>
    <col min="12275" max="12275" width="10.85546875" style="2" bestFit="1" customWidth="1"/>
    <col min="12276" max="12525" width="9.140625" style="2"/>
    <col min="12526" max="12526" width="11.28515625" style="2" customWidth="1"/>
    <col min="12527" max="12527" width="46.140625" style="2" customWidth="1"/>
    <col min="12528" max="12528" width="15.140625" style="2" customWidth="1"/>
    <col min="12529" max="12529" width="11.7109375" style="2" customWidth="1"/>
    <col min="12530" max="12530" width="12.28515625" style="2" bestFit="1" customWidth="1"/>
    <col min="12531" max="12531" width="10.85546875" style="2" bestFit="1" customWidth="1"/>
    <col min="12532" max="12781" width="9.140625" style="2"/>
    <col min="12782" max="12782" width="11.28515625" style="2" customWidth="1"/>
    <col min="12783" max="12783" width="46.140625" style="2" customWidth="1"/>
    <col min="12784" max="12784" width="15.140625" style="2" customWidth="1"/>
    <col min="12785" max="12785" width="11.7109375" style="2" customWidth="1"/>
    <col min="12786" max="12786" width="12.28515625" style="2" bestFit="1" customWidth="1"/>
    <col min="12787" max="12787" width="10.85546875" style="2" bestFit="1" customWidth="1"/>
    <col min="12788" max="13037" width="9.140625" style="2"/>
    <col min="13038" max="13038" width="11.28515625" style="2" customWidth="1"/>
    <col min="13039" max="13039" width="46.140625" style="2" customWidth="1"/>
    <col min="13040" max="13040" width="15.140625" style="2" customWidth="1"/>
    <col min="13041" max="13041" width="11.7109375" style="2" customWidth="1"/>
    <col min="13042" max="13042" width="12.28515625" style="2" bestFit="1" customWidth="1"/>
    <col min="13043" max="13043" width="10.85546875" style="2" bestFit="1" customWidth="1"/>
    <col min="13044" max="13293" width="9.140625" style="2"/>
    <col min="13294" max="13294" width="11.28515625" style="2" customWidth="1"/>
    <col min="13295" max="13295" width="46.140625" style="2" customWidth="1"/>
    <col min="13296" max="13296" width="15.140625" style="2" customWidth="1"/>
    <col min="13297" max="13297" width="11.7109375" style="2" customWidth="1"/>
    <col min="13298" max="13298" width="12.28515625" style="2" bestFit="1" customWidth="1"/>
    <col min="13299" max="13299" width="10.85546875" style="2" bestFit="1" customWidth="1"/>
    <col min="13300" max="13549" width="9.140625" style="2"/>
    <col min="13550" max="13550" width="11.28515625" style="2" customWidth="1"/>
    <col min="13551" max="13551" width="46.140625" style="2" customWidth="1"/>
    <col min="13552" max="13552" width="15.140625" style="2" customWidth="1"/>
    <col min="13553" max="13553" width="11.7109375" style="2" customWidth="1"/>
    <col min="13554" max="13554" width="12.28515625" style="2" bestFit="1" customWidth="1"/>
    <col min="13555" max="13555" width="10.85546875" style="2" bestFit="1" customWidth="1"/>
    <col min="13556" max="13805" width="9.140625" style="2"/>
    <col min="13806" max="13806" width="11.28515625" style="2" customWidth="1"/>
    <col min="13807" max="13807" width="46.140625" style="2" customWidth="1"/>
    <col min="13808" max="13808" width="15.140625" style="2" customWidth="1"/>
    <col min="13809" max="13809" width="11.7109375" style="2" customWidth="1"/>
    <col min="13810" max="13810" width="12.28515625" style="2" bestFit="1" customWidth="1"/>
    <col min="13811" max="13811" width="10.85546875" style="2" bestFit="1" customWidth="1"/>
    <col min="13812" max="14061" width="9.140625" style="2"/>
    <col min="14062" max="14062" width="11.28515625" style="2" customWidth="1"/>
    <col min="14063" max="14063" width="46.140625" style="2" customWidth="1"/>
    <col min="14064" max="14064" width="15.140625" style="2" customWidth="1"/>
    <col min="14065" max="14065" width="11.7109375" style="2" customWidth="1"/>
    <col min="14066" max="14066" width="12.28515625" style="2" bestFit="1" customWidth="1"/>
    <col min="14067" max="14067" width="10.85546875" style="2" bestFit="1" customWidth="1"/>
    <col min="14068" max="14317" width="9.140625" style="2"/>
    <col min="14318" max="14318" width="11.28515625" style="2" customWidth="1"/>
    <col min="14319" max="14319" width="46.140625" style="2" customWidth="1"/>
    <col min="14320" max="14320" width="15.140625" style="2" customWidth="1"/>
    <col min="14321" max="14321" width="11.7109375" style="2" customWidth="1"/>
    <col min="14322" max="14322" width="12.28515625" style="2" bestFit="1" customWidth="1"/>
    <col min="14323" max="14323" width="10.85546875" style="2" bestFit="1" customWidth="1"/>
    <col min="14324" max="14573" width="9.140625" style="2"/>
    <col min="14574" max="14574" width="11.28515625" style="2" customWidth="1"/>
    <col min="14575" max="14575" width="46.140625" style="2" customWidth="1"/>
    <col min="14576" max="14576" width="15.140625" style="2" customWidth="1"/>
    <col min="14577" max="14577" width="11.7109375" style="2" customWidth="1"/>
    <col min="14578" max="14578" width="12.28515625" style="2" bestFit="1" customWidth="1"/>
    <col min="14579" max="14579" width="10.85546875" style="2" bestFit="1" customWidth="1"/>
    <col min="14580" max="14829" width="9.140625" style="2"/>
    <col min="14830" max="14830" width="11.28515625" style="2" customWidth="1"/>
    <col min="14831" max="14831" width="46.140625" style="2" customWidth="1"/>
    <col min="14832" max="14832" width="15.140625" style="2" customWidth="1"/>
    <col min="14833" max="14833" width="11.7109375" style="2" customWidth="1"/>
    <col min="14834" max="14834" width="12.28515625" style="2" bestFit="1" customWidth="1"/>
    <col min="14835" max="14835" width="10.85546875" style="2" bestFit="1" customWidth="1"/>
    <col min="14836" max="15085" width="9.140625" style="2"/>
    <col min="15086" max="15086" width="11.28515625" style="2" customWidth="1"/>
    <col min="15087" max="15087" width="46.140625" style="2" customWidth="1"/>
    <col min="15088" max="15088" width="15.140625" style="2" customWidth="1"/>
    <col min="15089" max="15089" width="11.7109375" style="2" customWidth="1"/>
    <col min="15090" max="15090" width="12.28515625" style="2" bestFit="1" customWidth="1"/>
    <col min="15091" max="15091" width="10.85546875" style="2" bestFit="1" customWidth="1"/>
    <col min="15092" max="15341" width="9.140625" style="2"/>
    <col min="15342" max="15342" width="11.28515625" style="2" customWidth="1"/>
    <col min="15343" max="15343" width="46.140625" style="2" customWidth="1"/>
    <col min="15344" max="15344" width="15.140625" style="2" customWidth="1"/>
    <col min="15345" max="15345" width="11.7109375" style="2" customWidth="1"/>
    <col min="15346" max="15346" width="12.28515625" style="2" bestFit="1" customWidth="1"/>
    <col min="15347" max="15347" width="10.85546875" style="2" bestFit="1" customWidth="1"/>
    <col min="15348" max="15597" width="9.140625" style="2"/>
    <col min="15598" max="15598" width="11.28515625" style="2" customWidth="1"/>
    <col min="15599" max="15599" width="46.140625" style="2" customWidth="1"/>
    <col min="15600" max="15600" width="15.140625" style="2" customWidth="1"/>
    <col min="15601" max="15601" width="11.7109375" style="2" customWidth="1"/>
    <col min="15602" max="15602" width="12.28515625" style="2" bestFit="1" customWidth="1"/>
    <col min="15603" max="15603" width="10.85546875" style="2" bestFit="1" customWidth="1"/>
    <col min="15604" max="15853" width="9.140625" style="2"/>
    <col min="15854" max="15854" width="11.28515625" style="2" customWidth="1"/>
    <col min="15855" max="15855" width="46.140625" style="2" customWidth="1"/>
    <col min="15856" max="15856" width="15.140625" style="2" customWidth="1"/>
    <col min="15857" max="15857" width="11.7109375" style="2" customWidth="1"/>
    <col min="15858" max="15858" width="12.28515625" style="2" bestFit="1" customWidth="1"/>
    <col min="15859" max="15859" width="10.85546875" style="2" bestFit="1" customWidth="1"/>
    <col min="15860" max="16109" width="9.140625" style="2"/>
    <col min="16110" max="16110" width="11.28515625" style="2" customWidth="1"/>
    <col min="16111" max="16111" width="46.140625" style="2" customWidth="1"/>
    <col min="16112" max="16112" width="15.140625" style="2" customWidth="1"/>
    <col min="16113" max="16113" width="11.7109375" style="2" customWidth="1"/>
    <col min="16114" max="16114" width="12.28515625" style="2" bestFit="1" customWidth="1"/>
    <col min="16115" max="16115" width="10.85546875" style="2" bestFit="1" customWidth="1"/>
    <col min="16116" max="16384" width="9.140625" style="2"/>
  </cols>
  <sheetData>
    <row r="1" spans="1:4" ht="22.5" x14ac:dyDescent="0.25">
      <c r="A1" s="719"/>
      <c r="B1" s="719"/>
      <c r="C1" s="719"/>
      <c r="D1" s="719"/>
    </row>
    <row r="2" spans="1:4" s="13" customFormat="1" ht="30.75" customHeight="1" x14ac:dyDescent="0.25">
      <c r="A2" s="12" t="s">
        <v>27</v>
      </c>
      <c r="B2" s="12" t="s">
        <v>28</v>
      </c>
      <c r="C2" s="12" t="s">
        <v>29</v>
      </c>
      <c r="D2" s="12" t="s">
        <v>30</v>
      </c>
    </row>
    <row r="3" spans="1:4" ht="17.25" x14ac:dyDescent="0.25">
      <c r="A3" s="3" t="s">
        <v>62</v>
      </c>
      <c r="B3" s="47"/>
      <c r="C3" s="48"/>
      <c r="D3" s="49">
        <f>SUM(C4:C7)</f>
        <v>2414000</v>
      </c>
    </row>
    <row r="4" spans="1:4" ht="17.25" x14ac:dyDescent="0.25">
      <c r="A4" s="22" t="s">
        <v>67</v>
      </c>
      <c r="B4" s="50" t="s">
        <v>718</v>
      </c>
      <c r="C4" s="51">
        <v>300000</v>
      </c>
      <c r="D4" s="52"/>
    </row>
    <row r="5" spans="1:4" ht="17.25" x14ac:dyDescent="0.25">
      <c r="A5" s="22" t="s">
        <v>129</v>
      </c>
      <c r="B5" s="50"/>
      <c r="C5" s="51">
        <v>145000</v>
      </c>
      <c r="D5" s="52"/>
    </row>
    <row r="6" spans="1:4" ht="17.25" x14ac:dyDescent="0.25">
      <c r="A6" s="22" t="s">
        <v>416</v>
      </c>
      <c r="B6" s="50" t="s">
        <v>417</v>
      </c>
      <c r="C6" s="51">
        <v>1885000</v>
      </c>
      <c r="D6" s="52"/>
    </row>
    <row r="7" spans="1:4" ht="17.25" x14ac:dyDescent="0.25">
      <c r="A7" s="23" t="s">
        <v>68</v>
      </c>
      <c r="B7" s="53" t="s">
        <v>719</v>
      </c>
      <c r="C7" s="54">
        <v>84000</v>
      </c>
      <c r="D7" s="55"/>
    </row>
    <row r="8" spans="1:4" ht="15" customHeight="1" x14ac:dyDescent="0.25">
      <c r="A8" s="3" t="s">
        <v>31</v>
      </c>
      <c r="B8" s="47"/>
      <c r="C8" s="56"/>
      <c r="D8" s="49">
        <f>SUM(C9:C16)</f>
        <v>7146500</v>
      </c>
    </row>
    <row r="9" spans="1:4" ht="17.25" x14ac:dyDescent="0.25">
      <c r="A9" s="22" t="s">
        <v>403</v>
      </c>
      <c r="B9" s="50" t="s">
        <v>560</v>
      </c>
      <c r="C9" s="51">
        <v>2970000</v>
      </c>
      <c r="D9" s="51"/>
    </row>
    <row r="10" spans="1:4" ht="17.25" x14ac:dyDescent="0.25">
      <c r="A10" s="22" t="s">
        <v>131</v>
      </c>
      <c r="B10" s="50" t="s">
        <v>561</v>
      </c>
      <c r="C10" s="51">
        <v>2076000</v>
      </c>
      <c r="D10" s="51"/>
    </row>
    <row r="11" spans="1:4" ht="17.25" x14ac:dyDescent="0.25">
      <c r="A11" s="22" t="s">
        <v>133</v>
      </c>
      <c r="B11" s="50"/>
      <c r="C11" s="51">
        <v>150000</v>
      </c>
      <c r="D11" s="57"/>
    </row>
    <row r="12" spans="1:4" ht="17.25" x14ac:dyDescent="0.25">
      <c r="A12" s="22" t="s">
        <v>404</v>
      </c>
      <c r="B12" s="50"/>
      <c r="C12" s="51">
        <v>1246500</v>
      </c>
      <c r="D12" s="57"/>
    </row>
    <row r="13" spans="1:4" ht="17.25" x14ac:dyDescent="0.25">
      <c r="A13" s="22" t="s">
        <v>717</v>
      </c>
      <c r="B13" s="50"/>
      <c r="C13" s="51">
        <v>500000</v>
      </c>
      <c r="D13" s="57"/>
    </row>
    <row r="14" spans="1:4" ht="17.25" x14ac:dyDescent="0.25">
      <c r="A14" s="22" t="s">
        <v>1142</v>
      </c>
      <c r="B14" s="50"/>
      <c r="C14" s="51">
        <v>48000</v>
      </c>
      <c r="D14" s="57"/>
    </row>
    <row r="15" spans="1:4" ht="17.25" x14ac:dyDescent="0.25">
      <c r="A15" s="22" t="s">
        <v>132</v>
      </c>
      <c r="B15" s="50" t="s">
        <v>352</v>
      </c>
      <c r="C15" s="51">
        <f>7500*12</f>
        <v>90000</v>
      </c>
      <c r="D15" s="57"/>
    </row>
    <row r="16" spans="1:4" ht="17.25" x14ac:dyDescent="0.25">
      <c r="A16" s="23" t="s">
        <v>425</v>
      </c>
      <c r="B16" s="53"/>
      <c r="C16" s="54">
        <v>66000</v>
      </c>
      <c r="D16" s="58"/>
    </row>
    <row r="17" spans="1:4" ht="17.25" hidden="1" x14ac:dyDescent="0.25">
      <c r="A17" s="3" t="s">
        <v>3</v>
      </c>
      <c r="B17" s="47"/>
      <c r="C17" s="56"/>
      <c r="D17" s="49">
        <f>SUM(C18:C24)</f>
        <v>309276</v>
      </c>
    </row>
    <row r="18" spans="1:4" ht="17.25" hidden="1" x14ac:dyDescent="0.25">
      <c r="A18" s="22" t="s">
        <v>69</v>
      </c>
      <c r="B18" s="50" t="s">
        <v>140</v>
      </c>
      <c r="C18" s="51">
        <f>17000*12</f>
        <v>204000</v>
      </c>
      <c r="D18" s="52"/>
    </row>
    <row r="19" spans="1:4" ht="17.25" hidden="1" x14ac:dyDescent="0.25">
      <c r="A19" s="22" t="s">
        <v>128</v>
      </c>
      <c r="B19" s="59"/>
      <c r="C19" s="60"/>
      <c r="D19" s="52"/>
    </row>
    <row r="20" spans="1:4" ht="17.25" hidden="1" x14ac:dyDescent="0.25">
      <c r="A20" s="1">
        <v>2</v>
      </c>
      <c r="B20" s="59" t="s">
        <v>70</v>
      </c>
      <c r="C20" s="60">
        <f>1023*12</f>
        <v>12276</v>
      </c>
      <c r="D20" s="52"/>
    </row>
    <row r="21" spans="1:4" ht="17.25" hidden="1" x14ac:dyDescent="0.25">
      <c r="A21" s="1">
        <v>3</v>
      </c>
      <c r="B21" s="59" t="s">
        <v>70</v>
      </c>
      <c r="C21" s="60">
        <f>1023*12</f>
        <v>12276</v>
      </c>
      <c r="D21" s="52"/>
    </row>
    <row r="22" spans="1:4" ht="17.25" hidden="1" x14ac:dyDescent="0.25">
      <c r="A22" s="1">
        <v>5</v>
      </c>
      <c r="B22" s="59" t="s">
        <v>37</v>
      </c>
      <c r="C22" s="60">
        <f>3000*12</f>
        <v>36000</v>
      </c>
      <c r="D22" s="52"/>
    </row>
    <row r="23" spans="1:4" ht="17.25" hidden="1" x14ac:dyDescent="0.25">
      <c r="A23" s="1">
        <v>6</v>
      </c>
      <c r="B23" s="59" t="s">
        <v>71</v>
      </c>
      <c r="C23" s="60">
        <f>1454*12</f>
        <v>17448</v>
      </c>
      <c r="D23" s="52"/>
    </row>
    <row r="24" spans="1:4" ht="17.25" hidden="1" x14ac:dyDescent="0.25">
      <c r="A24" s="1">
        <v>9</v>
      </c>
      <c r="B24" s="59" t="s">
        <v>72</v>
      </c>
      <c r="C24" s="60">
        <f>2273*12</f>
        <v>27276</v>
      </c>
      <c r="D24" s="52"/>
    </row>
    <row r="25" spans="1:4" ht="17.25" x14ac:dyDescent="0.25">
      <c r="A25" s="603" t="s">
        <v>501</v>
      </c>
      <c r="B25" s="59"/>
      <c r="C25" s="60"/>
      <c r="D25" s="52">
        <f>SUM(C26:C33)</f>
        <v>792700</v>
      </c>
    </row>
    <row r="26" spans="1:4" ht="17.25" x14ac:dyDescent="0.25">
      <c r="A26" s="4" t="s">
        <v>366</v>
      </c>
      <c r="B26" s="59" t="s">
        <v>502</v>
      </c>
      <c r="C26" s="60">
        <f>9091*12</f>
        <v>109092</v>
      </c>
      <c r="D26" s="52"/>
    </row>
    <row r="27" spans="1:4" ht="17.25" x14ac:dyDescent="0.25">
      <c r="A27" s="4" t="s">
        <v>367</v>
      </c>
      <c r="B27" s="59" t="s">
        <v>503</v>
      </c>
      <c r="C27" s="60">
        <v>60000</v>
      </c>
      <c r="D27" s="52"/>
    </row>
    <row r="28" spans="1:4" ht="17.25" x14ac:dyDescent="0.25">
      <c r="A28" s="4" t="s">
        <v>368</v>
      </c>
      <c r="B28" s="59" t="s">
        <v>503</v>
      </c>
      <c r="C28" s="60">
        <v>60000</v>
      </c>
      <c r="D28" s="52"/>
    </row>
    <row r="29" spans="1:4" ht="17.25" x14ac:dyDescent="0.25">
      <c r="A29" s="4" t="s">
        <v>370</v>
      </c>
      <c r="B29" s="59"/>
      <c r="C29" s="60">
        <v>20000</v>
      </c>
      <c r="D29" s="52"/>
    </row>
    <row r="30" spans="1:4" ht="17.25" x14ac:dyDescent="0.25">
      <c r="A30" s="4" t="s">
        <v>371</v>
      </c>
      <c r="B30" s="59" t="s">
        <v>504</v>
      </c>
      <c r="C30" s="60">
        <f>15909*12</f>
        <v>190908</v>
      </c>
      <c r="D30" s="52"/>
    </row>
    <row r="31" spans="1:4" ht="17.25" x14ac:dyDescent="0.25">
      <c r="A31" s="4" t="s">
        <v>372</v>
      </c>
      <c r="B31" s="59" t="s">
        <v>714</v>
      </c>
      <c r="C31" s="60">
        <f>14770*8</f>
        <v>118160</v>
      </c>
      <c r="D31" s="52"/>
    </row>
    <row r="32" spans="1:4" ht="17.25" x14ac:dyDescent="0.25">
      <c r="A32" s="4" t="s">
        <v>373</v>
      </c>
      <c r="B32" s="59"/>
      <c r="C32" s="60">
        <v>30000</v>
      </c>
      <c r="D32" s="52"/>
    </row>
    <row r="33" spans="1:4" ht="17.25" x14ac:dyDescent="0.25">
      <c r="A33" s="5" t="s">
        <v>505</v>
      </c>
      <c r="B33" s="113" t="s">
        <v>506</v>
      </c>
      <c r="C33" s="114">
        <v>204540</v>
      </c>
      <c r="D33" s="55"/>
    </row>
    <row r="34" spans="1:4" ht="17.25" x14ac:dyDescent="0.25">
      <c r="A34" s="3" t="s">
        <v>32</v>
      </c>
      <c r="B34" s="61"/>
      <c r="C34" s="56"/>
      <c r="D34" s="49">
        <f>SUM(C35:C38)</f>
        <v>88000</v>
      </c>
    </row>
    <row r="35" spans="1:4" ht="17.25" x14ac:dyDescent="0.25">
      <c r="A35" s="22" t="s">
        <v>33</v>
      </c>
      <c r="B35" s="62"/>
      <c r="C35" s="51">
        <v>20000</v>
      </c>
      <c r="D35" s="52"/>
    </row>
    <row r="36" spans="1:4" ht="17.25" x14ac:dyDescent="0.25">
      <c r="A36" s="22" t="s">
        <v>34</v>
      </c>
      <c r="B36" s="62" t="s">
        <v>793</v>
      </c>
      <c r="C36" s="51">
        <v>60000</v>
      </c>
      <c r="D36" s="52"/>
    </row>
    <row r="37" spans="1:4" ht="17.25" x14ac:dyDescent="0.25">
      <c r="A37" s="22" t="s">
        <v>35</v>
      </c>
      <c r="B37" s="62"/>
      <c r="C37" s="51">
        <v>3000</v>
      </c>
      <c r="D37" s="52"/>
    </row>
    <row r="38" spans="1:4" ht="17.25" x14ac:dyDescent="0.25">
      <c r="A38" s="22" t="s">
        <v>36</v>
      </c>
      <c r="B38" s="62" t="s">
        <v>794</v>
      </c>
      <c r="C38" s="51">
        <v>5000</v>
      </c>
      <c r="D38" s="52"/>
    </row>
    <row r="39" spans="1:4" ht="17.25" x14ac:dyDescent="0.25">
      <c r="A39" s="3" t="s">
        <v>134</v>
      </c>
      <c r="B39" s="61"/>
      <c r="C39" s="56"/>
      <c r="D39" s="49">
        <f>SUM(C40:C47)</f>
        <v>1918000</v>
      </c>
    </row>
    <row r="40" spans="1:4" ht="17.25" x14ac:dyDescent="0.25">
      <c r="A40" s="22" t="s">
        <v>387</v>
      </c>
      <c r="B40" s="62"/>
      <c r="C40" s="51">
        <v>100000</v>
      </c>
      <c r="D40" s="52"/>
    </row>
    <row r="41" spans="1:4" ht="17.25" x14ac:dyDescent="0.25">
      <c r="A41" s="22" t="s">
        <v>388</v>
      </c>
      <c r="B41" s="62"/>
      <c r="C41" s="60">
        <v>200000</v>
      </c>
      <c r="D41" s="52"/>
    </row>
    <row r="42" spans="1:4" ht="17.25" x14ac:dyDescent="0.25">
      <c r="A42" s="22" t="s">
        <v>389</v>
      </c>
      <c r="B42" s="62"/>
      <c r="C42" s="60">
        <v>1000000</v>
      </c>
      <c r="D42" s="52"/>
    </row>
    <row r="43" spans="1:4" ht="15" customHeight="1" x14ac:dyDescent="0.25">
      <c r="A43" s="30" t="s">
        <v>390</v>
      </c>
      <c r="B43" s="63"/>
      <c r="C43" s="51">
        <v>370000</v>
      </c>
      <c r="D43" s="64"/>
    </row>
    <row r="44" spans="1:4" ht="15" customHeight="1" x14ac:dyDescent="0.25">
      <c r="A44" s="22" t="s">
        <v>391</v>
      </c>
      <c r="B44" s="62"/>
      <c r="C44" s="51">
        <v>48000</v>
      </c>
      <c r="D44" s="64"/>
    </row>
    <row r="45" spans="1:4" ht="15" customHeight="1" x14ac:dyDescent="0.25">
      <c r="A45" s="76" t="s">
        <v>386</v>
      </c>
      <c r="B45" s="62"/>
      <c r="C45" s="51">
        <v>100000</v>
      </c>
      <c r="D45" s="64"/>
    </row>
    <row r="46" spans="1:4" ht="15" customHeight="1" x14ac:dyDescent="0.25">
      <c r="A46" s="46" t="s">
        <v>343</v>
      </c>
      <c r="B46" s="62"/>
      <c r="C46" s="51">
        <v>50000</v>
      </c>
      <c r="D46" s="64"/>
    </row>
    <row r="47" spans="1:4" ht="17.25" customHeight="1" x14ac:dyDescent="0.25">
      <c r="A47" s="75" t="s">
        <v>392</v>
      </c>
      <c r="B47" s="65"/>
      <c r="C47" s="54">
        <v>50000</v>
      </c>
      <c r="D47" s="66"/>
    </row>
    <row r="48" spans="1:4" ht="17.25" x14ac:dyDescent="0.25">
      <c r="A48" s="3" t="s">
        <v>63</v>
      </c>
      <c r="B48" s="67"/>
      <c r="C48" s="49"/>
      <c r="D48" s="49">
        <f>SUM(C49:C55)</f>
        <v>300000</v>
      </c>
    </row>
    <row r="49" spans="1:4" ht="17.25" x14ac:dyDescent="0.25">
      <c r="A49" s="22" t="s">
        <v>116</v>
      </c>
      <c r="B49" s="62"/>
      <c r="C49" s="51">
        <v>250000</v>
      </c>
      <c r="D49" s="52"/>
    </row>
    <row r="50" spans="1:4" ht="17.25" x14ac:dyDescent="0.25">
      <c r="A50" s="4" t="s">
        <v>38</v>
      </c>
      <c r="B50" s="62"/>
      <c r="C50" s="51">
        <v>3000</v>
      </c>
      <c r="D50" s="52"/>
    </row>
    <row r="51" spans="1:4" ht="17.25" x14ac:dyDescent="0.25">
      <c r="A51" s="4" t="s">
        <v>39</v>
      </c>
      <c r="B51" s="62"/>
      <c r="C51" s="51">
        <v>3000</v>
      </c>
      <c r="D51" s="52"/>
    </row>
    <row r="52" spans="1:4" ht="17.25" x14ac:dyDescent="0.25">
      <c r="A52" s="4" t="s">
        <v>40</v>
      </c>
      <c r="B52" s="62"/>
      <c r="C52" s="51">
        <v>3000</v>
      </c>
      <c r="D52" s="52"/>
    </row>
    <row r="53" spans="1:4" ht="17.25" x14ac:dyDescent="0.25">
      <c r="A53" s="4" t="s">
        <v>41</v>
      </c>
      <c r="B53" s="62"/>
      <c r="C53" s="51">
        <v>3000</v>
      </c>
      <c r="D53" s="52"/>
    </row>
    <row r="54" spans="1:4" ht="17.25" x14ac:dyDescent="0.25">
      <c r="A54" s="4" t="s">
        <v>42</v>
      </c>
      <c r="B54" s="62"/>
      <c r="C54" s="51">
        <v>3000</v>
      </c>
      <c r="D54" s="52"/>
    </row>
    <row r="55" spans="1:4" ht="17.25" x14ac:dyDescent="0.25">
      <c r="A55" s="365" t="s">
        <v>795</v>
      </c>
      <c r="B55" s="68"/>
      <c r="C55" s="54">
        <v>35000</v>
      </c>
      <c r="D55" s="55"/>
    </row>
    <row r="56" spans="1:4" ht="17.25" x14ac:dyDescent="0.25">
      <c r="A56" s="16"/>
      <c r="B56" s="16"/>
      <c r="C56" s="16"/>
      <c r="D56" s="16"/>
    </row>
    <row r="57" spans="1:4" s="31" customFormat="1" ht="13.5" x14ac:dyDescent="0.25">
      <c r="A57" s="32"/>
      <c r="B57" s="29"/>
      <c r="C57" s="29"/>
      <c r="D57" s="29"/>
    </row>
    <row r="58" spans="1:4" s="31" customFormat="1" ht="13.5" x14ac:dyDescent="0.25">
      <c r="A58" s="29"/>
      <c r="B58" s="29"/>
      <c r="C58" s="29"/>
      <c r="D58" s="29"/>
    </row>
    <row r="59" spans="1:4" s="31" customFormat="1" ht="13.5" x14ac:dyDescent="0.25">
      <c r="A59" s="29"/>
      <c r="B59" s="29"/>
      <c r="C59" s="29"/>
      <c r="D59" s="29"/>
    </row>
    <row r="60" spans="1:4" s="31" customFormat="1" ht="13.5" x14ac:dyDescent="0.25">
      <c r="A60" s="29"/>
      <c r="B60" s="29"/>
      <c r="C60" s="29"/>
      <c r="D60" s="29"/>
    </row>
    <row r="61" spans="1:4" s="31" customFormat="1" ht="13.5" x14ac:dyDescent="0.25">
      <c r="A61" s="29"/>
      <c r="B61" s="29"/>
      <c r="C61" s="29"/>
      <c r="D61" s="29"/>
    </row>
    <row r="62" spans="1:4" s="31" customFormat="1" ht="13.5" x14ac:dyDescent="0.25">
      <c r="A62" s="29"/>
      <c r="B62" s="29"/>
      <c r="C62" s="29"/>
      <c r="D62" s="29"/>
    </row>
    <row r="63" spans="1:4" s="31" customFormat="1" ht="13.5" x14ac:dyDescent="0.25">
      <c r="A63" s="29"/>
      <c r="B63" s="29"/>
      <c r="C63" s="29"/>
      <c r="D63" s="29"/>
    </row>
    <row r="64" spans="1:4" s="31" customFormat="1" ht="13.5" x14ac:dyDescent="0.25">
      <c r="A64" s="29"/>
      <c r="B64" s="29"/>
      <c r="C64" s="29"/>
      <c r="D64" s="29"/>
    </row>
    <row r="65" spans="1:4" s="31" customFormat="1" ht="13.5" x14ac:dyDescent="0.25">
      <c r="A65" s="29"/>
      <c r="B65" s="29"/>
      <c r="C65" s="29"/>
      <c r="D65" s="29"/>
    </row>
    <row r="66" spans="1:4" s="31" customFormat="1" ht="13.5" x14ac:dyDescent="0.25">
      <c r="A66" s="29"/>
      <c r="B66" s="29"/>
      <c r="C66" s="29"/>
      <c r="D66" s="29"/>
    </row>
    <row r="67" spans="1:4" s="31" customFormat="1" ht="13.5" x14ac:dyDescent="0.25">
      <c r="A67" s="29"/>
    </row>
    <row r="68" spans="1:4" s="31" customFormat="1" ht="13.5" x14ac:dyDescent="0.25">
      <c r="A68" s="29"/>
    </row>
    <row r="69" spans="1:4" s="31" customFormat="1" ht="13.5" x14ac:dyDescent="0.25">
      <c r="A69" s="29"/>
    </row>
    <row r="70" spans="1:4" s="31" customFormat="1" ht="13.5" x14ac:dyDescent="0.25">
      <c r="A70" s="29"/>
    </row>
  </sheetData>
  <mergeCells count="1">
    <mergeCell ref="A1:D1"/>
  </mergeCells>
  <pageMargins left="1.0900000000000001" right="0.2" top="0.27" bottom="0.24" header="0.16" footer="0.24"/>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E11" sqref="E11"/>
    </sheetView>
  </sheetViews>
  <sheetFormatPr defaultRowHeight="23.25" x14ac:dyDescent="0.6"/>
  <cols>
    <col min="1" max="1" width="3.5703125" style="93" customWidth="1"/>
    <col min="2" max="2" width="54" style="93" customWidth="1"/>
    <col min="3" max="3" width="19" style="93" customWidth="1"/>
    <col min="4" max="16384" width="9.140625" style="93"/>
  </cols>
  <sheetData>
    <row r="1" spans="1:3" x14ac:dyDescent="0.6">
      <c r="A1" s="720" t="s">
        <v>835</v>
      </c>
      <c r="B1" s="720"/>
      <c r="C1" s="720"/>
    </row>
    <row r="2" spans="1:3" x14ac:dyDescent="0.6">
      <c r="A2" s="720" t="s">
        <v>836</v>
      </c>
      <c r="B2" s="720"/>
      <c r="C2" s="720"/>
    </row>
    <row r="3" spans="1:3" x14ac:dyDescent="0.6">
      <c r="A3" s="720" t="s">
        <v>846</v>
      </c>
      <c r="B3" s="720"/>
      <c r="C3" s="720"/>
    </row>
    <row r="4" spans="1:3" x14ac:dyDescent="0.6">
      <c r="A4" s="369" t="s">
        <v>1153</v>
      </c>
      <c r="B4" s="367"/>
      <c r="C4" s="502" t="s">
        <v>565</v>
      </c>
    </row>
    <row r="5" spans="1:3" s="40" customFormat="1" x14ac:dyDescent="0.25">
      <c r="A5" s="503">
        <v>1</v>
      </c>
      <c r="B5" s="504" t="s">
        <v>847</v>
      </c>
      <c r="C5" s="505">
        <v>200000</v>
      </c>
    </row>
    <row r="6" spans="1:3" s="40" customFormat="1" x14ac:dyDescent="0.25">
      <c r="A6" s="503">
        <v>2</v>
      </c>
      <c r="B6" s="506" t="s">
        <v>848</v>
      </c>
      <c r="C6" s="505">
        <v>300000</v>
      </c>
    </row>
    <row r="7" spans="1:3" s="40" customFormat="1" x14ac:dyDescent="0.25">
      <c r="A7" s="504">
        <v>3</v>
      </c>
      <c r="B7" s="507" t="s">
        <v>849</v>
      </c>
      <c r="C7" s="505">
        <v>300000</v>
      </c>
    </row>
    <row r="8" spans="1:3" s="40" customFormat="1" x14ac:dyDescent="0.25">
      <c r="A8" s="503">
        <v>4</v>
      </c>
      <c r="B8" s="504" t="s">
        <v>850</v>
      </c>
      <c r="C8" s="505">
        <v>500000</v>
      </c>
    </row>
    <row r="9" spans="1:3" s="40" customFormat="1" x14ac:dyDescent="0.25">
      <c r="A9" s="504">
        <v>5</v>
      </c>
      <c r="B9" s="504" t="s">
        <v>851</v>
      </c>
      <c r="C9" s="505"/>
    </row>
    <row r="10" spans="1:3" s="40" customFormat="1" ht="34.5" x14ac:dyDescent="0.25">
      <c r="A10" s="504"/>
      <c r="B10" s="591" t="s">
        <v>852</v>
      </c>
      <c r="C10" s="505">
        <v>200000</v>
      </c>
    </row>
    <row r="11" spans="1:3" s="40" customFormat="1" x14ac:dyDescent="0.25">
      <c r="A11" s="504"/>
      <c r="B11" s="592" t="s">
        <v>853</v>
      </c>
      <c r="C11" s="505">
        <v>200000</v>
      </c>
    </row>
    <row r="12" spans="1:3" s="40" customFormat="1" x14ac:dyDescent="0.25">
      <c r="A12" s="504"/>
      <c r="B12" s="592" t="s">
        <v>854</v>
      </c>
      <c r="C12" s="505">
        <v>200000</v>
      </c>
    </row>
    <row r="13" spans="1:3" s="40" customFormat="1" x14ac:dyDescent="0.25">
      <c r="A13" s="504"/>
      <c r="B13" s="592" t="s">
        <v>855</v>
      </c>
      <c r="C13" s="505">
        <v>200000</v>
      </c>
    </row>
    <row r="14" spans="1:3" s="40" customFormat="1" x14ac:dyDescent="0.25">
      <c r="A14" s="721" t="s">
        <v>378</v>
      </c>
      <c r="B14" s="722"/>
      <c r="C14" s="508">
        <f>SUM(C5:C13)</f>
        <v>2100000</v>
      </c>
    </row>
  </sheetData>
  <mergeCells count="4">
    <mergeCell ref="A1:C1"/>
    <mergeCell ref="A2:C2"/>
    <mergeCell ref="A3:C3"/>
    <mergeCell ref="A14:B14"/>
  </mergeCell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B17" sqref="B17"/>
    </sheetView>
  </sheetViews>
  <sheetFormatPr defaultRowHeight="23.25" x14ac:dyDescent="0.6"/>
  <cols>
    <col min="1" max="1" width="6.140625" style="195" customWidth="1"/>
    <col min="2" max="2" width="66.5703125" style="93" customWidth="1"/>
    <col min="3" max="3" width="13.42578125" style="93" customWidth="1"/>
    <col min="4" max="4" width="12.5703125" style="93" customWidth="1"/>
    <col min="5" max="16384" width="9.140625" style="93"/>
  </cols>
  <sheetData>
    <row r="1" spans="1:4" x14ac:dyDescent="0.6">
      <c r="A1" s="659" t="s">
        <v>858</v>
      </c>
      <c r="B1" s="659"/>
      <c r="C1" s="659"/>
      <c r="D1" s="659"/>
    </row>
    <row r="2" spans="1:4" x14ac:dyDescent="0.6">
      <c r="A2" s="660" t="s">
        <v>730</v>
      </c>
      <c r="B2" s="660"/>
      <c r="C2" s="660"/>
      <c r="D2" s="660"/>
    </row>
    <row r="3" spans="1:4" x14ac:dyDescent="0.6">
      <c r="A3" s="196" t="s">
        <v>564</v>
      </c>
      <c r="B3" s="280" t="s">
        <v>149</v>
      </c>
      <c r="C3" s="280" t="s">
        <v>565</v>
      </c>
      <c r="D3" s="280" t="s">
        <v>124</v>
      </c>
    </row>
    <row r="4" spans="1:4" x14ac:dyDescent="0.6">
      <c r="A4" s="500" t="s">
        <v>1149</v>
      </c>
      <c r="B4" s="491" t="s">
        <v>731</v>
      </c>
      <c r="C4" s="492"/>
      <c r="D4" s="214">
        <f>SUM(C5:C12)</f>
        <v>4460000</v>
      </c>
    </row>
    <row r="5" spans="1:4" x14ac:dyDescent="0.6">
      <c r="A5" s="206">
        <v>1</v>
      </c>
      <c r="B5" s="209" t="s">
        <v>732</v>
      </c>
      <c r="C5" s="208">
        <v>200000</v>
      </c>
      <c r="D5" s="209"/>
    </row>
    <row r="6" spans="1:4" x14ac:dyDescent="0.6">
      <c r="A6" s="215">
        <v>2</v>
      </c>
      <c r="B6" s="207" t="s">
        <v>733</v>
      </c>
      <c r="C6" s="208">
        <v>800000</v>
      </c>
      <c r="D6" s="209"/>
    </row>
    <row r="7" spans="1:4" x14ac:dyDescent="0.6">
      <c r="A7" s="215">
        <v>3</v>
      </c>
      <c r="B7" s="209" t="s">
        <v>734</v>
      </c>
      <c r="C7" s="208">
        <v>200000</v>
      </c>
      <c r="D7" s="209"/>
    </row>
    <row r="8" spans="1:4" x14ac:dyDescent="0.6">
      <c r="A8" s="215">
        <v>4</v>
      </c>
      <c r="B8" s="209" t="s">
        <v>735</v>
      </c>
      <c r="C8" s="208">
        <v>100000</v>
      </c>
      <c r="D8" s="209"/>
    </row>
    <row r="9" spans="1:4" x14ac:dyDescent="0.6">
      <c r="A9" s="215">
        <v>5</v>
      </c>
      <c r="B9" s="209" t="s">
        <v>736</v>
      </c>
      <c r="C9" s="208">
        <v>1200000</v>
      </c>
      <c r="D9" s="209"/>
    </row>
    <row r="10" spans="1:4" x14ac:dyDescent="0.6">
      <c r="A10" s="215">
        <v>6</v>
      </c>
      <c r="B10" s="493" t="s">
        <v>737</v>
      </c>
      <c r="C10" s="208">
        <v>450000</v>
      </c>
      <c r="D10" s="494"/>
    </row>
    <row r="11" spans="1:4" x14ac:dyDescent="0.6">
      <c r="A11" s="215">
        <v>7</v>
      </c>
      <c r="B11" s="493" t="s">
        <v>738</v>
      </c>
      <c r="C11" s="208">
        <v>500000</v>
      </c>
      <c r="D11" s="494"/>
    </row>
    <row r="12" spans="1:4" x14ac:dyDescent="0.6">
      <c r="A12" s="215">
        <v>8</v>
      </c>
      <c r="B12" s="211" t="s">
        <v>739</v>
      </c>
      <c r="C12" s="212">
        <f>810000+200000</f>
        <v>1010000</v>
      </c>
      <c r="D12" s="211"/>
    </row>
    <row r="13" spans="1:4" x14ac:dyDescent="0.6">
      <c r="A13" s="500" t="s">
        <v>1150</v>
      </c>
      <c r="B13" s="491" t="s">
        <v>741</v>
      </c>
      <c r="C13" s="205"/>
      <c r="D13" s="214">
        <f>SUM(C14:C22)</f>
        <v>6090000</v>
      </c>
    </row>
    <row r="14" spans="1:4" ht="69.75" x14ac:dyDescent="0.6">
      <c r="A14" s="215">
        <v>9</v>
      </c>
      <c r="B14" s="207" t="s">
        <v>1155</v>
      </c>
      <c r="C14" s="208">
        <v>2600000</v>
      </c>
      <c r="D14" s="209"/>
    </row>
    <row r="15" spans="1:4" x14ac:dyDescent="0.6">
      <c r="A15" s="215">
        <v>10</v>
      </c>
      <c r="B15" s="209" t="s">
        <v>742</v>
      </c>
      <c r="C15" s="208">
        <v>40000</v>
      </c>
      <c r="D15" s="209"/>
    </row>
    <row r="16" spans="1:4" x14ac:dyDescent="0.6">
      <c r="A16" s="215">
        <v>11</v>
      </c>
      <c r="B16" s="209" t="s">
        <v>743</v>
      </c>
      <c r="C16" s="208">
        <v>600000</v>
      </c>
      <c r="D16" s="209"/>
    </row>
    <row r="17" spans="1:4" x14ac:dyDescent="0.6">
      <c r="A17" s="215">
        <v>12</v>
      </c>
      <c r="B17" s="209" t="s">
        <v>744</v>
      </c>
      <c r="C17" s="208">
        <v>100000</v>
      </c>
      <c r="D17" s="209"/>
    </row>
    <row r="18" spans="1:4" x14ac:dyDescent="0.6">
      <c r="A18" s="215">
        <v>13</v>
      </c>
      <c r="B18" s="495" t="s">
        <v>745</v>
      </c>
      <c r="C18" s="208">
        <v>300000</v>
      </c>
      <c r="D18" s="494"/>
    </row>
    <row r="19" spans="1:4" x14ac:dyDescent="0.6">
      <c r="A19" s="215">
        <v>14</v>
      </c>
      <c r="B19" s="495" t="s">
        <v>746</v>
      </c>
      <c r="C19" s="208">
        <v>300000</v>
      </c>
      <c r="D19" s="494"/>
    </row>
    <row r="20" spans="1:4" x14ac:dyDescent="0.6">
      <c r="A20" s="215">
        <v>15</v>
      </c>
      <c r="B20" s="495" t="s">
        <v>747</v>
      </c>
      <c r="C20" s="208">
        <v>1050000</v>
      </c>
      <c r="D20" s="494"/>
    </row>
    <row r="21" spans="1:4" x14ac:dyDescent="0.6">
      <c r="A21" s="215">
        <v>16</v>
      </c>
      <c r="B21" s="495" t="s">
        <v>748</v>
      </c>
      <c r="C21" s="208">
        <v>300000</v>
      </c>
      <c r="D21" s="494"/>
    </row>
    <row r="22" spans="1:4" x14ac:dyDescent="0.6">
      <c r="A22" s="216">
        <v>17</v>
      </c>
      <c r="B22" s="496" t="s">
        <v>1160</v>
      </c>
      <c r="C22" s="212">
        <v>800000</v>
      </c>
      <c r="D22" s="497"/>
    </row>
    <row r="23" spans="1:4" x14ac:dyDescent="0.6">
      <c r="A23" s="499" t="s">
        <v>1151</v>
      </c>
      <c r="B23" s="498" t="s">
        <v>749</v>
      </c>
      <c r="C23" s="214"/>
      <c r="D23" s="214">
        <f>SUM(C24:C26)</f>
        <v>450000</v>
      </c>
    </row>
    <row r="24" spans="1:4" x14ac:dyDescent="0.6">
      <c r="A24" s="215">
        <v>18</v>
      </c>
      <c r="B24" s="209" t="s">
        <v>750</v>
      </c>
      <c r="C24" s="208">
        <v>200000</v>
      </c>
      <c r="D24" s="209"/>
    </row>
    <row r="25" spans="1:4" x14ac:dyDescent="0.6">
      <c r="A25" s="215">
        <v>19</v>
      </c>
      <c r="B25" s="209" t="s">
        <v>751</v>
      </c>
      <c r="C25" s="208">
        <v>150000</v>
      </c>
      <c r="D25" s="209"/>
    </row>
    <row r="26" spans="1:4" x14ac:dyDescent="0.6">
      <c r="A26" s="216">
        <v>20</v>
      </c>
      <c r="B26" s="211" t="s">
        <v>752</v>
      </c>
      <c r="C26" s="212">
        <v>100000</v>
      </c>
      <c r="D26" s="211"/>
    </row>
    <row r="27" spans="1:4" x14ac:dyDescent="0.6">
      <c r="A27" s="723" t="s">
        <v>378</v>
      </c>
      <c r="B27" s="724"/>
      <c r="C27" s="725"/>
      <c r="D27" s="200">
        <f>SUM(D4:D26)</f>
        <v>11000000</v>
      </c>
    </row>
  </sheetData>
  <mergeCells count="3">
    <mergeCell ref="A1:D1"/>
    <mergeCell ref="A2:D2"/>
    <mergeCell ref="A27:C27"/>
  </mergeCells>
  <pageMargins left="0.24" right="0.2"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C7" sqref="C7"/>
    </sheetView>
  </sheetViews>
  <sheetFormatPr defaultRowHeight="15" x14ac:dyDescent="0.25"/>
  <cols>
    <col min="1" max="1" width="5.140625" style="34" customWidth="1"/>
    <col min="2" max="2" width="51.5703125" style="34" customWidth="1"/>
    <col min="3" max="3" width="16.7109375" style="34" customWidth="1"/>
    <col min="4" max="16384" width="9.140625" style="34"/>
  </cols>
  <sheetData>
    <row r="1" spans="1:3" ht="19.5" x14ac:dyDescent="0.25">
      <c r="A1" s="726" t="s">
        <v>796</v>
      </c>
      <c r="B1" s="726"/>
      <c r="C1" s="726"/>
    </row>
    <row r="2" spans="1:3" ht="19.5" x14ac:dyDescent="0.25">
      <c r="A2" s="726" t="s">
        <v>797</v>
      </c>
      <c r="B2" s="726"/>
      <c r="C2" s="726"/>
    </row>
    <row r="3" spans="1:3" ht="23.25" customHeight="1" x14ac:dyDescent="0.25">
      <c r="A3" s="320" t="s">
        <v>799</v>
      </c>
      <c r="B3" s="320" t="s">
        <v>149</v>
      </c>
      <c r="C3" s="320" t="s">
        <v>565</v>
      </c>
    </row>
    <row r="4" spans="1:3" ht="23.25" customHeight="1" x14ac:dyDescent="0.25">
      <c r="A4" s="482" t="s">
        <v>798</v>
      </c>
      <c r="B4" s="482"/>
      <c r="C4" s="483"/>
    </row>
    <row r="5" spans="1:3" ht="19.5" x14ac:dyDescent="0.25">
      <c r="A5" s="484">
        <v>1</v>
      </c>
      <c r="B5" s="485" t="s">
        <v>801</v>
      </c>
      <c r="C5" s="484">
        <v>500000</v>
      </c>
    </row>
    <row r="6" spans="1:3" ht="19.5" x14ac:dyDescent="0.25">
      <c r="A6" s="484">
        <v>2</v>
      </c>
      <c r="B6" s="485" t="s">
        <v>802</v>
      </c>
      <c r="C6" s="484">
        <v>500000</v>
      </c>
    </row>
    <row r="7" spans="1:3" ht="19.5" x14ac:dyDescent="0.25">
      <c r="A7" s="484">
        <v>3</v>
      </c>
      <c r="B7" s="485" t="s">
        <v>803</v>
      </c>
      <c r="C7" s="484">
        <v>1000000</v>
      </c>
    </row>
    <row r="8" spans="1:3" ht="21" customHeight="1" x14ac:dyDescent="0.25">
      <c r="A8" s="484">
        <v>4</v>
      </c>
      <c r="B8" s="485" t="s">
        <v>804</v>
      </c>
      <c r="C8" s="484">
        <v>500000</v>
      </c>
    </row>
    <row r="9" spans="1:3" ht="19.5" x14ac:dyDescent="0.25">
      <c r="A9" s="484">
        <v>5</v>
      </c>
      <c r="B9" s="485" t="s">
        <v>805</v>
      </c>
      <c r="C9" s="484">
        <v>300000</v>
      </c>
    </row>
    <row r="10" spans="1:3" ht="19.5" x14ac:dyDescent="0.25">
      <c r="A10" s="484">
        <v>6</v>
      </c>
      <c r="B10" s="485" t="s">
        <v>806</v>
      </c>
      <c r="C10" s="484">
        <v>200000</v>
      </c>
    </row>
    <row r="11" spans="1:3" ht="19.5" x14ac:dyDescent="0.25">
      <c r="A11" s="484">
        <v>7</v>
      </c>
      <c r="B11" s="485" t="s">
        <v>807</v>
      </c>
      <c r="C11" s="484">
        <v>400000</v>
      </c>
    </row>
    <row r="12" spans="1:3" ht="19.5" x14ac:dyDescent="0.25">
      <c r="A12" s="484">
        <v>8</v>
      </c>
      <c r="B12" s="485" t="s">
        <v>808</v>
      </c>
      <c r="C12" s="484">
        <v>50000</v>
      </c>
    </row>
    <row r="13" spans="1:3" ht="19.5" x14ac:dyDescent="0.25">
      <c r="A13" s="484">
        <v>9</v>
      </c>
      <c r="B13" s="485" t="s">
        <v>809</v>
      </c>
      <c r="C13" s="484">
        <v>500000</v>
      </c>
    </row>
    <row r="14" spans="1:3" ht="19.5" x14ac:dyDescent="0.5">
      <c r="A14" s="486">
        <v>10</v>
      </c>
      <c r="B14" s="487" t="s">
        <v>810</v>
      </c>
      <c r="C14" s="488">
        <v>200000</v>
      </c>
    </row>
    <row r="15" spans="1:3" ht="19.5" x14ac:dyDescent="0.5">
      <c r="A15" s="482" t="s">
        <v>811</v>
      </c>
      <c r="B15" s="447"/>
      <c r="C15" s="447"/>
    </row>
    <row r="16" spans="1:3" ht="19.5" x14ac:dyDescent="0.25">
      <c r="A16" s="489">
        <v>1</v>
      </c>
      <c r="B16" s="485" t="s">
        <v>812</v>
      </c>
      <c r="C16" s="484">
        <v>500000</v>
      </c>
    </row>
    <row r="17" spans="1:3" ht="22.5" customHeight="1" x14ac:dyDescent="0.25">
      <c r="A17" s="489">
        <v>2</v>
      </c>
      <c r="B17" s="485" t="s">
        <v>813</v>
      </c>
      <c r="C17" s="484">
        <v>350000</v>
      </c>
    </row>
    <row r="18" spans="1:3" ht="22.5" customHeight="1" x14ac:dyDescent="0.25">
      <c r="A18" s="489">
        <v>3</v>
      </c>
      <c r="B18" s="485" t="s">
        <v>814</v>
      </c>
      <c r="C18" s="484">
        <v>500000</v>
      </c>
    </row>
    <row r="19" spans="1:3" ht="22.5" customHeight="1" x14ac:dyDescent="0.25">
      <c r="A19" s="489">
        <v>4</v>
      </c>
      <c r="B19" s="485" t="s">
        <v>815</v>
      </c>
      <c r="C19" s="484">
        <v>100000</v>
      </c>
    </row>
    <row r="20" spans="1:3" ht="22.5" customHeight="1" x14ac:dyDescent="0.25">
      <c r="A20" s="489">
        <v>5</v>
      </c>
      <c r="B20" s="485" t="s">
        <v>816</v>
      </c>
      <c r="C20" s="484">
        <v>200000</v>
      </c>
    </row>
    <row r="21" spans="1:3" ht="19.5" x14ac:dyDescent="0.5">
      <c r="A21" s="490">
        <v>6</v>
      </c>
      <c r="B21" s="454" t="s">
        <v>817</v>
      </c>
      <c r="C21" s="488">
        <v>250000</v>
      </c>
    </row>
    <row r="22" spans="1:3" ht="19.5" x14ac:dyDescent="0.5">
      <c r="A22" s="482" t="s">
        <v>818</v>
      </c>
      <c r="B22" s="447"/>
      <c r="C22" s="447"/>
    </row>
    <row r="23" spans="1:3" ht="19.5" x14ac:dyDescent="0.25">
      <c r="A23" s="484">
        <v>1</v>
      </c>
      <c r="B23" s="485" t="s">
        <v>819</v>
      </c>
      <c r="C23" s="484">
        <v>600000</v>
      </c>
    </row>
    <row r="24" spans="1:3" ht="19.5" x14ac:dyDescent="0.25">
      <c r="A24" s="484">
        <v>2</v>
      </c>
      <c r="B24" s="485" t="s">
        <v>820</v>
      </c>
      <c r="C24" s="484">
        <v>400000</v>
      </c>
    </row>
    <row r="25" spans="1:3" ht="19.5" x14ac:dyDescent="0.25">
      <c r="A25" s="486">
        <v>3</v>
      </c>
      <c r="B25" s="487" t="s">
        <v>821</v>
      </c>
      <c r="C25" s="486">
        <v>150000</v>
      </c>
    </row>
    <row r="26" spans="1:3" ht="19.5" x14ac:dyDescent="0.5">
      <c r="A26" s="482" t="s">
        <v>822</v>
      </c>
      <c r="B26" s="447"/>
      <c r="C26" s="447"/>
    </row>
    <row r="27" spans="1:3" ht="19.5" x14ac:dyDescent="0.25">
      <c r="A27" s="484">
        <v>1</v>
      </c>
      <c r="B27" s="485" t="s">
        <v>823</v>
      </c>
      <c r="C27" s="484">
        <v>150000</v>
      </c>
    </row>
    <row r="28" spans="1:3" ht="19.5" x14ac:dyDescent="0.25">
      <c r="A28" s="484">
        <v>2</v>
      </c>
      <c r="B28" s="485" t="s">
        <v>824</v>
      </c>
      <c r="C28" s="484">
        <v>150000</v>
      </c>
    </row>
    <row r="29" spans="1:3" ht="26.25" customHeight="1" x14ac:dyDescent="0.25">
      <c r="A29" s="486">
        <v>3</v>
      </c>
      <c r="B29" s="487" t="s">
        <v>825</v>
      </c>
      <c r="C29" s="486">
        <v>150000</v>
      </c>
    </row>
    <row r="30" spans="1:3" ht="19.5" x14ac:dyDescent="0.5">
      <c r="A30" s="482" t="s">
        <v>826</v>
      </c>
      <c r="B30" s="447"/>
      <c r="C30" s="447"/>
    </row>
    <row r="31" spans="1:3" ht="19.5" x14ac:dyDescent="0.25">
      <c r="A31" s="486">
        <v>1</v>
      </c>
      <c r="B31" s="487" t="s">
        <v>827</v>
      </c>
      <c r="C31" s="486">
        <v>300000</v>
      </c>
    </row>
    <row r="32" spans="1:3" ht="19.5" x14ac:dyDescent="0.5">
      <c r="A32" s="482" t="s">
        <v>828</v>
      </c>
      <c r="B32" s="447"/>
      <c r="C32" s="447"/>
    </row>
    <row r="33" spans="1:3" ht="19.5" x14ac:dyDescent="0.25">
      <c r="A33" s="484">
        <v>1</v>
      </c>
      <c r="B33" s="485" t="s">
        <v>829</v>
      </c>
      <c r="C33" s="484">
        <v>250000</v>
      </c>
    </row>
    <row r="34" spans="1:3" ht="19.5" x14ac:dyDescent="0.25">
      <c r="A34" s="484">
        <v>2</v>
      </c>
      <c r="B34" s="485" t="s">
        <v>830</v>
      </c>
      <c r="C34" s="484">
        <v>500000</v>
      </c>
    </row>
    <row r="35" spans="1:3" ht="19.5" x14ac:dyDescent="0.25">
      <c r="A35" s="484">
        <v>3</v>
      </c>
      <c r="B35" s="485" t="s">
        <v>831</v>
      </c>
      <c r="C35" s="484">
        <v>150000</v>
      </c>
    </row>
    <row r="36" spans="1:3" ht="19.5" x14ac:dyDescent="0.25">
      <c r="A36" s="484">
        <v>4</v>
      </c>
      <c r="B36" s="485" t="s">
        <v>832</v>
      </c>
      <c r="C36" s="484">
        <v>200000</v>
      </c>
    </row>
    <row r="37" spans="1:3" ht="19.5" x14ac:dyDescent="0.25">
      <c r="A37" s="484">
        <v>5</v>
      </c>
      <c r="B37" s="485" t="s">
        <v>833</v>
      </c>
      <c r="C37" s="484">
        <v>250000</v>
      </c>
    </row>
    <row r="38" spans="1:3" ht="19.5" x14ac:dyDescent="0.25">
      <c r="A38" s="486">
        <v>6</v>
      </c>
      <c r="B38" s="487" t="s">
        <v>834</v>
      </c>
      <c r="C38" s="486">
        <v>700000</v>
      </c>
    </row>
    <row r="39" spans="1:3" ht="19.5" x14ac:dyDescent="0.5">
      <c r="A39" s="705" t="s">
        <v>124</v>
      </c>
      <c r="B39" s="706"/>
      <c r="C39" s="370">
        <f>SUM(C5:C38)</f>
        <v>10000000</v>
      </c>
    </row>
  </sheetData>
  <mergeCells count="3">
    <mergeCell ref="A1:C1"/>
    <mergeCell ref="A2:C2"/>
    <mergeCell ref="A39:B39"/>
  </mergeCells>
  <pageMargins left="0.7" right="0.2" top="0.35" bottom="0.44"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L9" sqref="L9"/>
    </sheetView>
  </sheetViews>
  <sheetFormatPr defaultRowHeight="15" x14ac:dyDescent="0.25"/>
  <cols>
    <col min="1" max="1" width="6.28515625" style="34" customWidth="1"/>
    <col min="2" max="2" width="29.5703125" style="34" customWidth="1"/>
    <col min="3" max="5" width="0" style="34" hidden="1" customWidth="1"/>
    <col min="6" max="6" width="17.140625" style="34" customWidth="1"/>
    <col min="7" max="16384" width="9.140625" style="34"/>
  </cols>
  <sheetData>
    <row r="2" spans="1:6" ht="23.25" x14ac:dyDescent="0.6">
      <c r="A2" s="720" t="s">
        <v>835</v>
      </c>
      <c r="B2" s="720"/>
      <c r="C2" s="720"/>
      <c r="D2" s="720"/>
      <c r="E2" s="720"/>
      <c r="F2" s="720"/>
    </row>
    <row r="3" spans="1:6" ht="23.25" x14ac:dyDescent="0.6">
      <c r="A3" s="720" t="s">
        <v>836</v>
      </c>
      <c r="B3" s="720"/>
      <c r="C3" s="720"/>
      <c r="D3" s="720"/>
      <c r="E3" s="720"/>
      <c r="F3" s="720"/>
    </row>
    <row r="4" spans="1:6" ht="23.25" x14ac:dyDescent="0.6">
      <c r="A4" s="720" t="s">
        <v>837</v>
      </c>
      <c r="B4" s="720"/>
      <c r="C4" s="720"/>
      <c r="D4" s="720"/>
      <c r="E4" s="720"/>
      <c r="F4" s="720"/>
    </row>
    <row r="5" spans="1:6" ht="15" customHeight="1" x14ac:dyDescent="0.25"/>
    <row r="6" spans="1:6" ht="19.5" x14ac:dyDescent="0.25">
      <c r="A6" s="372" t="s">
        <v>838</v>
      </c>
      <c r="B6" s="372" t="s">
        <v>149</v>
      </c>
      <c r="C6" s="372"/>
      <c r="D6" s="372"/>
      <c r="E6" s="372"/>
      <c r="F6" s="372" t="s">
        <v>839</v>
      </c>
    </row>
    <row r="7" spans="1:6" ht="19.5" x14ac:dyDescent="0.5">
      <c r="A7" s="446">
        <v>1</v>
      </c>
      <c r="B7" s="447" t="s">
        <v>840</v>
      </c>
      <c r="C7" s="447"/>
      <c r="D7" s="447"/>
      <c r="E7" s="447"/>
      <c r="F7" s="448"/>
    </row>
    <row r="8" spans="1:6" ht="19.5" x14ac:dyDescent="0.5">
      <c r="A8" s="449"/>
      <c r="B8" s="450" t="s">
        <v>841</v>
      </c>
      <c r="C8" s="451"/>
      <c r="D8" s="451"/>
      <c r="E8" s="451"/>
      <c r="F8" s="452">
        <v>250000</v>
      </c>
    </row>
    <row r="9" spans="1:6" ht="19.5" x14ac:dyDescent="0.5">
      <c r="A9" s="449"/>
      <c r="B9" s="450" t="s">
        <v>842</v>
      </c>
      <c r="C9" s="451"/>
      <c r="D9" s="451"/>
      <c r="E9" s="451"/>
      <c r="F9" s="452">
        <v>200000</v>
      </c>
    </row>
    <row r="10" spans="1:6" ht="19.5" x14ac:dyDescent="0.5">
      <c r="A10" s="449"/>
      <c r="B10" s="450" t="s">
        <v>843</v>
      </c>
      <c r="C10" s="451"/>
      <c r="D10" s="451"/>
      <c r="E10" s="451"/>
      <c r="F10" s="452">
        <v>50000</v>
      </c>
    </row>
    <row r="11" spans="1:6" ht="19.5" x14ac:dyDescent="0.5">
      <c r="A11" s="449"/>
      <c r="B11" s="450" t="s">
        <v>1159</v>
      </c>
      <c r="C11" s="451"/>
      <c r="D11" s="451"/>
      <c r="E11" s="451"/>
      <c r="F11" s="452">
        <v>200000</v>
      </c>
    </row>
    <row r="12" spans="1:6" ht="19.5" x14ac:dyDescent="0.5">
      <c r="A12" s="449">
        <v>2</v>
      </c>
      <c r="B12" s="451" t="s">
        <v>844</v>
      </c>
      <c r="C12" s="451"/>
      <c r="D12" s="451"/>
      <c r="E12" s="451"/>
      <c r="F12" s="452">
        <v>200000</v>
      </c>
    </row>
    <row r="13" spans="1:6" ht="19.5" x14ac:dyDescent="0.5">
      <c r="A13" s="453">
        <v>3</v>
      </c>
      <c r="B13" s="454" t="s">
        <v>845</v>
      </c>
      <c r="C13" s="454"/>
      <c r="D13" s="454"/>
      <c r="E13" s="454"/>
      <c r="F13" s="455">
        <v>800000</v>
      </c>
    </row>
    <row r="14" spans="1:6" ht="19.5" x14ac:dyDescent="0.5">
      <c r="A14" s="727" t="s">
        <v>124</v>
      </c>
      <c r="B14" s="728"/>
      <c r="C14" s="367"/>
      <c r="D14" s="367"/>
      <c r="E14" s="367"/>
      <c r="F14" s="368">
        <f>SUM(F8:F13)</f>
        <v>1700000</v>
      </c>
    </row>
  </sheetData>
  <mergeCells count="4">
    <mergeCell ref="A2:F2"/>
    <mergeCell ref="A3:F3"/>
    <mergeCell ref="A4:F4"/>
    <mergeCell ref="A14:B14"/>
  </mergeCell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B8" sqref="B8"/>
    </sheetView>
  </sheetViews>
  <sheetFormatPr defaultRowHeight="23.25" x14ac:dyDescent="0.6"/>
  <cols>
    <col min="1" max="1" width="6.140625" style="44" customWidth="1"/>
    <col min="2" max="2" width="53" style="93" customWidth="1"/>
    <col min="3" max="3" width="12.140625" style="93" customWidth="1"/>
    <col min="4" max="4" width="13.28515625" style="93" customWidth="1"/>
    <col min="5" max="16384" width="9.140625" style="93"/>
  </cols>
  <sheetData>
    <row r="1" spans="1:4" x14ac:dyDescent="0.6">
      <c r="A1" s="659" t="s">
        <v>562</v>
      </c>
      <c r="B1" s="659"/>
      <c r="C1" s="659"/>
      <c r="D1" s="659"/>
    </row>
    <row r="2" spans="1:4" x14ac:dyDescent="0.6">
      <c r="A2" s="660" t="s">
        <v>767</v>
      </c>
      <c r="B2" s="660"/>
      <c r="C2" s="660"/>
      <c r="D2" s="660"/>
    </row>
    <row r="3" spans="1:4" x14ac:dyDescent="0.6">
      <c r="A3" s="218" t="s">
        <v>564</v>
      </c>
      <c r="B3" s="280" t="s">
        <v>149</v>
      </c>
      <c r="C3" s="280" t="s">
        <v>565</v>
      </c>
      <c r="D3" s="280" t="s">
        <v>378</v>
      </c>
    </row>
    <row r="4" spans="1:4" x14ac:dyDescent="0.6">
      <c r="A4" s="218">
        <v>1</v>
      </c>
      <c r="B4" s="357" t="s">
        <v>784</v>
      </c>
      <c r="C4" s="280"/>
      <c r="D4" s="280">
        <f>SUM(C5:C9)</f>
        <v>3545000</v>
      </c>
    </row>
    <row r="5" spans="1:4" x14ac:dyDescent="0.6">
      <c r="A5" s="218"/>
      <c r="B5" s="358" t="s">
        <v>785</v>
      </c>
      <c r="C5" s="280">
        <v>456000</v>
      </c>
      <c r="D5" s="280"/>
    </row>
    <row r="6" spans="1:4" x14ac:dyDescent="0.6">
      <c r="A6" s="218"/>
      <c r="B6" s="358" t="s">
        <v>786</v>
      </c>
      <c r="C6" s="280">
        <v>456000</v>
      </c>
      <c r="D6" s="280"/>
    </row>
    <row r="7" spans="1:4" x14ac:dyDescent="0.6">
      <c r="A7" s="218"/>
      <c r="B7" s="358" t="s">
        <v>787</v>
      </c>
      <c r="C7" s="280">
        <v>288000</v>
      </c>
      <c r="D7" s="280"/>
    </row>
    <row r="8" spans="1:4" x14ac:dyDescent="0.6">
      <c r="A8" s="218"/>
      <c r="B8" s="358" t="s">
        <v>788</v>
      </c>
      <c r="C8" s="280">
        <v>738000</v>
      </c>
      <c r="D8" s="280"/>
    </row>
    <row r="9" spans="1:4" x14ac:dyDescent="0.6">
      <c r="A9" s="218"/>
      <c r="B9" s="358" t="s">
        <v>789</v>
      </c>
      <c r="C9" s="280">
        <v>1607000</v>
      </c>
      <c r="D9" s="280"/>
    </row>
    <row r="10" spans="1:4" x14ac:dyDescent="0.6">
      <c r="A10" s="218">
        <v>2</v>
      </c>
      <c r="B10" s="199" t="s">
        <v>768</v>
      </c>
      <c r="C10" s="200"/>
      <c r="D10" s="200">
        <v>255000</v>
      </c>
    </row>
    <row r="11" spans="1:4" x14ac:dyDescent="0.6">
      <c r="A11" s="218">
        <v>3</v>
      </c>
      <c r="B11" s="199" t="s">
        <v>769</v>
      </c>
      <c r="C11" s="200"/>
      <c r="D11" s="200">
        <v>250000</v>
      </c>
    </row>
    <row r="12" spans="1:4" ht="46.5" x14ac:dyDescent="0.6">
      <c r="A12" s="501">
        <v>4</v>
      </c>
      <c r="B12" s="353" t="s">
        <v>770</v>
      </c>
      <c r="C12" s="200"/>
      <c r="D12" s="200">
        <v>50000</v>
      </c>
    </row>
    <row r="13" spans="1:4" x14ac:dyDescent="0.6">
      <c r="A13" s="218">
        <v>5</v>
      </c>
      <c r="B13" s="199" t="s">
        <v>771</v>
      </c>
      <c r="C13" s="200"/>
      <c r="D13" s="200">
        <v>100000</v>
      </c>
    </row>
    <row r="14" spans="1:4" x14ac:dyDescent="0.6">
      <c r="A14" s="218">
        <v>6</v>
      </c>
      <c r="B14" s="199" t="s">
        <v>772</v>
      </c>
      <c r="C14" s="200"/>
      <c r="D14" s="200">
        <v>36000</v>
      </c>
    </row>
    <row r="15" spans="1:4" x14ac:dyDescent="0.6">
      <c r="A15" s="218">
        <v>7</v>
      </c>
      <c r="B15" s="199" t="s">
        <v>773</v>
      </c>
      <c r="C15" s="200"/>
      <c r="D15" s="200">
        <v>50000</v>
      </c>
    </row>
    <row r="16" spans="1:4" x14ac:dyDescent="0.6">
      <c r="A16" s="218">
        <v>8</v>
      </c>
      <c r="B16" s="199" t="s">
        <v>774</v>
      </c>
      <c r="C16" s="200"/>
      <c r="D16" s="200">
        <v>50000</v>
      </c>
    </row>
    <row r="17" spans="1:4" x14ac:dyDescent="0.6">
      <c r="A17" s="218">
        <v>9</v>
      </c>
      <c r="B17" s="199" t="s">
        <v>775</v>
      </c>
      <c r="C17" s="200"/>
      <c r="D17" s="200">
        <v>60000</v>
      </c>
    </row>
    <row r="18" spans="1:4" x14ac:dyDescent="0.6">
      <c r="A18" s="501">
        <v>10</v>
      </c>
      <c r="B18" s="355" t="s">
        <v>776</v>
      </c>
      <c r="C18" s="200"/>
      <c r="D18" s="200">
        <v>50000</v>
      </c>
    </row>
    <row r="19" spans="1:4" x14ac:dyDescent="0.6">
      <c r="A19" s="501">
        <v>11</v>
      </c>
      <c r="B19" s="199" t="s">
        <v>777</v>
      </c>
      <c r="C19" s="200"/>
      <c r="D19" s="200">
        <v>100000</v>
      </c>
    </row>
    <row r="20" spans="1:4" x14ac:dyDescent="0.6">
      <c r="A20" s="501">
        <v>12</v>
      </c>
      <c r="B20" s="199" t="s">
        <v>778</v>
      </c>
      <c r="C20" s="200"/>
      <c r="D20" s="200">
        <v>50000</v>
      </c>
    </row>
    <row r="21" spans="1:4" x14ac:dyDescent="0.6">
      <c r="A21" s="501"/>
      <c r="B21" s="356" t="s">
        <v>740</v>
      </c>
      <c r="C21" s="201"/>
      <c r="D21" s="201">
        <f>SUM(D4:D20)</f>
        <v>4596000</v>
      </c>
    </row>
    <row r="22" spans="1:4" x14ac:dyDescent="0.6">
      <c r="A22" s="501"/>
      <c r="B22" s="198" t="s">
        <v>779</v>
      </c>
      <c r="C22" s="200"/>
      <c r="D22" s="201">
        <f>SUM(C23:C26)</f>
        <v>285000</v>
      </c>
    </row>
    <row r="23" spans="1:4" x14ac:dyDescent="0.6">
      <c r="A23" s="501">
        <v>13</v>
      </c>
      <c r="B23" s="199" t="s">
        <v>780</v>
      </c>
      <c r="C23" s="200">
        <v>75000</v>
      </c>
      <c r="D23" s="199"/>
    </row>
    <row r="24" spans="1:4" x14ac:dyDescent="0.6">
      <c r="A24" s="501">
        <v>14</v>
      </c>
      <c r="B24" s="199" t="s">
        <v>781</v>
      </c>
      <c r="C24" s="200">
        <v>25000</v>
      </c>
      <c r="D24" s="199"/>
    </row>
    <row r="25" spans="1:4" x14ac:dyDescent="0.6">
      <c r="A25" s="501">
        <v>15</v>
      </c>
      <c r="B25" s="354" t="s">
        <v>782</v>
      </c>
      <c r="C25" s="200">
        <v>100000</v>
      </c>
      <c r="D25" s="201"/>
    </row>
    <row r="26" spans="1:4" x14ac:dyDescent="0.6">
      <c r="A26" s="501">
        <v>16</v>
      </c>
      <c r="B26" s="354" t="s">
        <v>783</v>
      </c>
      <c r="C26" s="200">
        <v>85000</v>
      </c>
      <c r="D26" s="201"/>
    </row>
    <row r="27" spans="1:4" x14ac:dyDescent="0.6">
      <c r="A27" s="218"/>
      <c r="B27" s="203" t="s">
        <v>583</v>
      </c>
      <c r="C27" s="199"/>
      <c r="D27" s="201">
        <f>SUM(D21:D22)</f>
        <v>4881000</v>
      </c>
    </row>
  </sheetData>
  <mergeCells count="2">
    <mergeCell ref="A1:D1"/>
    <mergeCell ref="A2:D2"/>
  </mergeCells>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8" sqref="C8"/>
    </sheetView>
  </sheetViews>
  <sheetFormatPr defaultRowHeight="19.5" x14ac:dyDescent="0.25"/>
  <cols>
    <col min="1" max="1" width="6.28515625" style="456" customWidth="1"/>
    <col min="2" max="2" width="57.85546875" style="456" customWidth="1"/>
    <col min="3" max="3" width="14.5703125" style="456" customWidth="1"/>
    <col min="4" max="4" width="15.140625" style="456" customWidth="1"/>
    <col min="5" max="16384" width="9.140625" style="456"/>
  </cols>
  <sheetData>
    <row r="1" spans="1:4" ht="18" x14ac:dyDescent="0.25">
      <c r="A1" s="729"/>
      <c r="B1" s="730"/>
      <c r="C1" s="730"/>
      <c r="D1" s="730"/>
    </row>
    <row r="2" spans="1:4" ht="18" x14ac:dyDescent="0.25">
      <c r="A2" s="730" t="s">
        <v>1152</v>
      </c>
      <c r="B2" s="730"/>
      <c r="C2" s="730"/>
      <c r="D2" s="730"/>
    </row>
    <row r="3" spans="1:4" ht="42.75" customHeight="1" x14ac:dyDescent="0.25">
      <c r="A3" s="457" t="s">
        <v>1143</v>
      </c>
      <c r="B3" s="458" t="s">
        <v>753</v>
      </c>
      <c r="C3" s="459" t="s">
        <v>1144</v>
      </c>
      <c r="D3" s="458" t="s">
        <v>53</v>
      </c>
    </row>
    <row r="4" spans="1:4" ht="18" x14ac:dyDescent="0.25">
      <c r="A4" s="732" t="s">
        <v>754</v>
      </c>
      <c r="B4" s="733"/>
      <c r="C4" s="460"/>
      <c r="D4" s="461"/>
    </row>
    <row r="5" spans="1:4" ht="30" x14ac:dyDescent="0.25">
      <c r="A5" s="462">
        <v>1</v>
      </c>
      <c r="B5" s="463" t="s">
        <v>1145</v>
      </c>
      <c r="C5" s="464">
        <v>1300000</v>
      </c>
      <c r="D5" s="463"/>
    </row>
    <row r="6" spans="1:4" ht="18" x14ac:dyDescent="0.25">
      <c r="A6" s="462">
        <v>2</v>
      </c>
      <c r="B6" s="463" t="s">
        <v>755</v>
      </c>
      <c r="C6" s="466">
        <v>400000</v>
      </c>
      <c r="D6" s="467"/>
    </row>
    <row r="7" spans="1:4" ht="30" x14ac:dyDescent="0.25">
      <c r="A7" s="462">
        <v>3</v>
      </c>
      <c r="B7" s="463" t="s">
        <v>756</v>
      </c>
      <c r="C7" s="466">
        <v>200000</v>
      </c>
      <c r="D7" s="467"/>
    </row>
    <row r="8" spans="1:4" ht="30" x14ac:dyDescent="0.25">
      <c r="A8" s="462">
        <v>4</v>
      </c>
      <c r="B8" s="463" t="s">
        <v>757</v>
      </c>
      <c r="C8" s="466">
        <v>100000</v>
      </c>
      <c r="D8" s="467"/>
    </row>
    <row r="9" spans="1:4" ht="18" x14ac:dyDescent="0.25">
      <c r="A9" s="462">
        <v>5</v>
      </c>
      <c r="B9" s="463" t="s">
        <v>758</v>
      </c>
      <c r="C9" s="466">
        <v>25000</v>
      </c>
      <c r="D9" s="467"/>
    </row>
    <row r="10" spans="1:4" ht="30" x14ac:dyDescent="0.25">
      <c r="A10" s="462">
        <v>6</v>
      </c>
      <c r="B10" s="468" t="s">
        <v>759</v>
      </c>
      <c r="C10" s="466">
        <v>244000</v>
      </c>
      <c r="D10" s="467"/>
    </row>
    <row r="11" spans="1:4" ht="18" x14ac:dyDescent="0.25">
      <c r="A11" s="462">
        <v>8</v>
      </c>
      <c r="B11" s="469" t="s">
        <v>760</v>
      </c>
      <c r="C11" s="466">
        <v>100000</v>
      </c>
      <c r="D11" s="467"/>
    </row>
    <row r="12" spans="1:4" ht="18" x14ac:dyDescent="0.25">
      <c r="A12" s="462">
        <v>9</v>
      </c>
      <c r="B12" s="467" t="s">
        <v>761</v>
      </c>
      <c r="C12" s="466">
        <v>100000</v>
      </c>
      <c r="D12" s="467"/>
    </row>
    <row r="13" spans="1:4" ht="45" x14ac:dyDescent="0.25">
      <c r="A13" s="470">
        <v>8</v>
      </c>
      <c r="B13" s="471" t="s">
        <v>1146</v>
      </c>
      <c r="C13" s="472">
        <v>450000</v>
      </c>
      <c r="D13" s="473"/>
    </row>
    <row r="14" spans="1:4" ht="18" x14ac:dyDescent="0.25">
      <c r="A14" s="474"/>
      <c r="B14" s="475" t="s">
        <v>762</v>
      </c>
      <c r="C14" s="476"/>
      <c r="D14" s="461"/>
    </row>
    <row r="15" spans="1:4" ht="18" x14ac:dyDescent="0.25">
      <c r="A15" s="465">
        <v>11</v>
      </c>
      <c r="B15" s="467" t="s">
        <v>1147</v>
      </c>
      <c r="C15" s="466">
        <v>100000</v>
      </c>
      <c r="D15" s="467"/>
    </row>
    <row r="16" spans="1:4" ht="30" x14ac:dyDescent="0.25">
      <c r="A16" s="465">
        <v>12</v>
      </c>
      <c r="B16" s="463" t="s">
        <v>1148</v>
      </c>
      <c r="C16" s="466">
        <v>150000</v>
      </c>
      <c r="D16" s="467"/>
    </row>
    <row r="17" spans="1:4" ht="33" x14ac:dyDescent="0.25">
      <c r="A17" s="465">
        <v>12</v>
      </c>
      <c r="B17" s="463" t="s">
        <v>763</v>
      </c>
      <c r="C17" s="466">
        <v>150000</v>
      </c>
      <c r="D17" s="467"/>
    </row>
    <row r="18" spans="1:4" ht="33" x14ac:dyDescent="0.25">
      <c r="A18" s="465">
        <v>13</v>
      </c>
      <c r="B18" s="463" t="s">
        <v>764</v>
      </c>
      <c r="C18" s="466">
        <v>250000</v>
      </c>
      <c r="D18" s="467"/>
    </row>
    <row r="19" spans="1:4" x14ac:dyDescent="0.25">
      <c r="A19" s="477">
        <v>14</v>
      </c>
      <c r="B19" s="478" t="s">
        <v>765</v>
      </c>
      <c r="C19" s="479">
        <v>50000</v>
      </c>
      <c r="D19" s="478"/>
    </row>
    <row r="20" spans="1:4" x14ac:dyDescent="0.25">
      <c r="A20" s="731" t="s">
        <v>766</v>
      </c>
      <c r="B20" s="731"/>
      <c r="C20" s="480">
        <f>SUM(C5:C19)</f>
        <v>3619000</v>
      </c>
      <c r="D20" s="481"/>
    </row>
  </sheetData>
  <mergeCells count="4">
    <mergeCell ref="A1:D1"/>
    <mergeCell ref="A2:D2"/>
    <mergeCell ref="A20:B20"/>
    <mergeCell ref="A4:B4"/>
  </mergeCells>
  <pageMargins left="0.7" right="0.2"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61" workbookViewId="0">
      <selection activeCell="B68" sqref="B68"/>
    </sheetView>
  </sheetViews>
  <sheetFormatPr defaultRowHeight="19.5" x14ac:dyDescent="0.25"/>
  <cols>
    <col min="1" max="1" width="4.28515625" style="515" customWidth="1"/>
    <col min="2" max="2" width="49.28515625" style="516" customWidth="1"/>
    <col min="3" max="3" width="7.85546875" style="515" customWidth="1"/>
    <col min="4" max="4" width="13.5703125" style="515" customWidth="1"/>
    <col min="5" max="5" width="6.42578125" style="512" customWidth="1"/>
    <col min="6" max="6" width="7.85546875" style="515" customWidth="1"/>
    <col min="7" max="7" width="10.7109375" style="366" customWidth="1"/>
    <col min="8" max="16384" width="9.140625" style="366"/>
  </cols>
  <sheetData>
    <row r="1" spans="1:7" x14ac:dyDescent="0.25">
      <c r="A1" s="734" t="s">
        <v>1139</v>
      </c>
      <c r="B1" s="734"/>
      <c r="C1" s="734"/>
      <c r="D1" s="734"/>
      <c r="E1" s="734"/>
      <c r="F1" s="734"/>
      <c r="G1" s="734"/>
    </row>
    <row r="2" spans="1:7" s="516" customFormat="1" ht="39" x14ac:dyDescent="0.25">
      <c r="A2" s="320"/>
      <c r="B2" s="521" t="s">
        <v>1162</v>
      </c>
      <c r="C2" s="320"/>
      <c r="D2" s="320"/>
      <c r="E2" s="320"/>
      <c r="F2" s="320"/>
      <c r="G2" s="506"/>
    </row>
    <row r="3" spans="1:7" s="516" customFormat="1" ht="39" x14ac:dyDescent="0.25">
      <c r="A3" s="517">
        <v>1</v>
      </c>
      <c r="B3" s="120" t="s">
        <v>931</v>
      </c>
      <c r="C3" s="320" t="s">
        <v>932</v>
      </c>
      <c r="D3" s="320" t="s">
        <v>933</v>
      </c>
      <c r="E3" s="320" t="s">
        <v>934</v>
      </c>
      <c r="F3" s="320" t="s">
        <v>935</v>
      </c>
      <c r="G3" s="320" t="s">
        <v>936</v>
      </c>
    </row>
    <row r="4" spans="1:7" x14ac:dyDescent="0.25">
      <c r="A4" s="320"/>
      <c r="B4" s="521" t="s">
        <v>937</v>
      </c>
      <c r="C4" s="320"/>
      <c r="D4" s="320"/>
      <c r="E4" s="372"/>
      <c r="F4" s="320"/>
      <c r="G4" s="504"/>
    </row>
    <row r="5" spans="1:7" x14ac:dyDescent="0.25">
      <c r="A5" s="320"/>
      <c r="B5" s="521" t="s">
        <v>938</v>
      </c>
      <c r="C5" s="517">
        <v>22531</v>
      </c>
      <c r="D5" s="320" t="s">
        <v>939</v>
      </c>
      <c r="E5" s="372" t="s">
        <v>940</v>
      </c>
      <c r="F5" s="517">
        <v>3000</v>
      </c>
      <c r="G5" s="503">
        <v>150000</v>
      </c>
    </row>
    <row r="6" spans="1:7" x14ac:dyDescent="0.25">
      <c r="A6" s="517"/>
      <c r="B6" s="521" t="s">
        <v>941</v>
      </c>
      <c r="C6" s="517">
        <v>22531</v>
      </c>
      <c r="D6" s="320" t="s">
        <v>939</v>
      </c>
      <c r="E6" s="372" t="s">
        <v>940</v>
      </c>
      <c r="F6" s="517">
        <v>3</v>
      </c>
      <c r="G6" s="503">
        <v>60000</v>
      </c>
    </row>
    <row r="7" spans="1:7" ht="39" x14ac:dyDescent="0.25">
      <c r="A7" s="517">
        <v>2</v>
      </c>
      <c r="B7" s="521" t="s">
        <v>942</v>
      </c>
      <c r="C7" s="517">
        <v>22522</v>
      </c>
      <c r="D7" s="320" t="s">
        <v>943</v>
      </c>
      <c r="E7" s="372" t="s">
        <v>940</v>
      </c>
      <c r="F7" s="517">
        <v>2</v>
      </c>
      <c r="G7" s="503">
        <v>160000</v>
      </c>
    </row>
    <row r="8" spans="1:7" x14ac:dyDescent="0.25">
      <c r="A8" s="517"/>
      <c r="B8" s="521" t="s">
        <v>124</v>
      </c>
      <c r="C8" s="517"/>
      <c r="D8" s="320"/>
      <c r="E8" s="372"/>
      <c r="F8" s="517"/>
      <c r="G8" s="503">
        <v>370000</v>
      </c>
    </row>
    <row r="9" spans="1:7" x14ac:dyDescent="0.25">
      <c r="A9" s="517">
        <v>3</v>
      </c>
      <c r="B9" s="521" t="s">
        <v>944</v>
      </c>
      <c r="C9" s="320"/>
      <c r="D9" s="320"/>
      <c r="E9" s="372"/>
      <c r="F9" s="320"/>
      <c r="G9" s="504"/>
    </row>
    <row r="10" spans="1:7" ht="39" x14ac:dyDescent="0.25">
      <c r="A10" s="522">
        <v>3.1</v>
      </c>
      <c r="B10" s="521" t="s">
        <v>945</v>
      </c>
      <c r="C10" s="517">
        <v>22522</v>
      </c>
      <c r="D10" s="320" t="s">
        <v>943</v>
      </c>
      <c r="E10" s="372" t="s">
        <v>940</v>
      </c>
      <c r="F10" s="517">
        <v>4</v>
      </c>
      <c r="G10" s="503">
        <v>100000</v>
      </c>
    </row>
    <row r="11" spans="1:7" ht="39" x14ac:dyDescent="0.25">
      <c r="A11" s="522">
        <v>3.2</v>
      </c>
      <c r="B11" s="521" t="s">
        <v>946</v>
      </c>
      <c r="C11" s="517">
        <v>22522</v>
      </c>
      <c r="D11" s="320" t="s">
        <v>943</v>
      </c>
      <c r="E11" s="372" t="s">
        <v>940</v>
      </c>
      <c r="F11" s="517">
        <v>2</v>
      </c>
      <c r="G11" s="503">
        <v>50000</v>
      </c>
    </row>
    <row r="12" spans="1:7" ht="39" x14ac:dyDescent="0.25">
      <c r="A12" s="522">
        <v>3.2</v>
      </c>
      <c r="B12" s="521" t="s">
        <v>947</v>
      </c>
      <c r="C12" s="517">
        <v>22522</v>
      </c>
      <c r="D12" s="320" t="s">
        <v>943</v>
      </c>
      <c r="E12" s="372" t="s">
        <v>940</v>
      </c>
      <c r="F12" s="517">
        <v>10</v>
      </c>
      <c r="G12" s="503">
        <v>100000</v>
      </c>
    </row>
    <row r="13" spans="1:7" ht="39" x14ac:dyDescent="0.25">
      <c r="A13" s="522">
        <v>3.3</v>
      </c>
      <c r="B13" s="521" t="s">
        <v>948</v>
      </c>
      <c r="C13" s="517">
        <v>22522</v>
      </c>
      <c r="D13" s="320" t="s">
        <v>943</v>
      </c>
      <c r="E13" s="372" t="s">
        <v>940</v>
      </c>
      <c r="F13" s="517">
        <v>10</v>
      </c>
      <c r="G13" s="503">
        <v>100000</v>
      </c>
    </row>
    <row r="14" spans="1:7" ht="39" x14ac:dyDescent="0.25">
      <c r="A14" s="517">
        <v>4</v>
      </c>
      <c r="B14" s="521" t="s">
        <v>949</v>
      </c>
      <c r="C14" s="517">
        <v>22522</v>
      </c>
      <c r="D14" s="320" t="s">
        <v>943</v>
      </c>
      <c r="E14" s="372" t="s">
        <v>940</v>
      </c>
      <c r="F14" s="517">
        <v>1</v>
      </c>
      <c r="G14" s="503">
        <v>52000</v>
      </c>
    </row>
    <row r="15" spans="1:7" ht="39" x14ac:dyDescent="0.25">
      <c r="A15" s="517">
        <v>5</v>
      </c>
      <c r="B15" s="521" t="s">
        <v>950</v>
      </c>
      <c r="C15" s="517">
        <v>22522</v>
      </c>
      <c r="D15" s="320" t="s">
        <v>943</v>
      </c>
      <c r="E15" s="372" t="s">
        <v>940</v>
      </c>
      <c r="F15" s="517">
        <v>7</v>
      </c>
      <c r="G15" s="503">
        <v>112000</v>
      </c>
    </row>
    <row r="16" spans="1:7" ht="39" x14ac:dyDescent="0.25">
      <c r="A16" s="517">
        <v>6</v>
      </c>
      <c r="B16" s="521" t="s">
        <v>951</v>
      </c>
      <c r="C16" s="517">
        <v>22522</v>
      </c>
      <c r="D16" s="320" t="s">
        <v>943</v>
      </c>
      <c r="E16" s="372" t="s">
        <v>940</v>
      </c>
      <c r="F16" s="517">
        <v>3</v>
      </c>
      <c r="G16" s="503">
        <v>18000</v>
      </c>
    </row>
    <row r="17" spans="1:7" ht="39" x14ac:dyDescent="0.25">
      <c r="A17" s="517">
        <v>7</v>
      </c>
      <c r="B17" s="521" t="s">
        <v>952</v>
      </c>
      <c r="C17" s="517">
        <v>22522</v>
      </c>
      <c r="D17" s="320" t="s">
        <v>943</v>
      </c>
      <c r="E17" s="372" t="s">
        <v>940</v>
      </c>
      <c r="F17" s="517">
        <v>4</v>
      </c>
      <c r="G17" s="503">
        <v>40000</v>
      </c>
    </row>
    <row r="18" spans="1:7" x14ac:dyDescent="0.25">
      <c r="A18" s="737" t="s">
        <v>124</v>
      </c>
      <c r="B18" s="738"/>
      <c r="C18" s="320"/>
      <c r="D18" s="320"/>
      <c r="E18" s="372"/>
      <c r="F18" s="320"/>
      <c r="G18" s="503">
        <f>SUM(G10:G17)</f>
        <v>572000</v>
      </c>
    </row>
    <row r="19" spans="1:7" x14ac:dyDescent="0.25">
      <c r="A19" s="517">
        <v>8</v>
      </c>
      <c r="B19" s="521" t="s">
        <v>953</v>
      </c>
      <c r="C19" s="320"/>
      <c r="D19" s="320"/>
      <c r="E19" s="372"/>
      <c r="F19" s="320"/>
      <c r="G19" s="504"/>
    </row>
    <row r="20" spans="1:7" ht="39" x14ac:dyDescent="0.25">
      <c r="A20" s="522">
        <v>8.1</v>
      </c>
      <c r="B20" s="521" t="s">
        <v>954</v>
      </c>
      <c r="C20" s="517">
        <v>22511</v>
      </c>
      <c r="D20" s="320" t="s">
        <v>955</v>
      </c>
      <c r="E20" s="372" t="s">
        <v>956</v>
      </c>
      <c r="F20" s="517">
        <v>4</v>
      </c>
      <c r="G20" s="503">
        <v>40000</v>
      </c>
    </row>
    <row r="21" spans="1:7" ht="39" x14ac:dyDescent="0.25">
      <c r="A21" s="522">
        <v>8.1999999999999993</v>
      </c>
      <c r="B21" s="521" t="s">
        <v>957</v>
      </c>
      <c r="C21" s="517">
        <v>22511</v>
      </c>
      <c r="D21" s="320" t="s">
        <v>955</v>
      </c>
      <c r="E21" s="372" t="s">
        <v>956</v>
      </c>
      <c r="F21" s="517">
        <v>8</v>
      </c>
      <c r="G21" s="503">
        <v>40000</v>
      </c>
    </row>
    <row r="22" spans="1:7" x14ac:dyDescent="0.25">
      <c r="A22" s="705" t="s">
        <v>124</v>
      </c>
      <c r="B22" s="707"/>
      <c r="C22" s="320"/>
      <c r="D22" s="320"/>
      <c r="E22" s="372"/>
      <c r="F22" s="320"/>
      <c r="G22" s="503">
        <f>SUM(G20:G21)</f>
        <v>80000</v>
      </c>
    </row>
    <row r="23" spans="1:7" x14ac:dyDescent="0.25">
      <c r="A23" s="320"/>
      <c r="B23" s="521" t="s">
        <v>958</v>
      </c>
      <c r="C23" s="320"/>
      <c r="D23" s="320"/>
      <c r="E23" s="372"/>
      <c r="F23" s="320"/>
      <c r="G23" s="504"/>
    </row>
    <row r="24" spans="1:7" ht="39" x14ac:dyDescent="0.25">
      <c r="A24" s="320" t="s">
        <v>799</v>
      </c>
      <c r="B24" s="521" t="s">
        <v>931</v>
      </c>
      <c r="C24" s="320" t="s">
        <v>959</v>
      </c>
      <c r="D24" s="320" t="s">
        <v>933</v>
      </c>
      <c r="E24" s="372" t="s">
        <v>934</v>
      </c>
      <c r="F24" s="320" t="s">
        <v>935</v>
      </c>
      <c r="G24" s="504" t="s">
        <v>936</v>
      </c>
    </row>
    <row r="25" spans="1:7" ht="39" x14ac:dyDescent="0.25">
      <c r="A25" s="517">
        <v>1</v>
      </c>
      <c r="B25" s="521" t="s">
        <v>960</v>
      </c>
      <c r="C25" s="517">
        <v>22522</v>
      </c>
      <c r="D25" s="320" t="s">
        <v>943</v>
      </c>
      <c r="E25" s="372" t="s">
        <v>940</v>
      </c>
      <c r="F25" s="517">
        <v>5</v>
      </c>
      <c r="G25" s="503">
        <v>500000</v>
      </c>
    </row>
    <row r="26" spans="1:7" ht="39" x14ac:dyDescent="0.25">
      <c r="A26" s="517">
        <v>2</v>
      </c>
      <c r="B26" s="506" t="s">
        <v>960</v>
      </c>
      <c r="C26" s="517">
        <v>22522</v>
      </c>
      <c r="D26" s="320" t="s">
        <v>943</v>
      </c>
      <c r="E26" s="372" t="s">
        <v>940</v>
      </c>
      <c r="F26" s="517">
        <v>2</v>
      </c>
      <c r="G26" s="503">
        <v>200000</v>
      </c>
    </row>
    <row r="27" spans="1:7" ht="39" x14ac:dyDescent="0.25">
      <c r="A27" s="517">
        <v>3</v>
      </c>
      <c r="B27" s="506" t="s">
        <v>961</v>
      </c>
      <c r="C27" s="517">
        <v>22522</v>
      </c>
      <c r="D27" s="320" t="s">
        <v>943</v>
      </c>
      <c r="E27" s="372" t="s">
        <v>940</v>
      </c>
      <c r="F27" s="517">
        <v>1</v>
      </c>
      <c r="G27" s="503">
        <v>100000</v>
      </c>
    </row>
    <row r="28" spans="1:7" ht="39" x14ac:dyDescent="0.25">
      <c r="A28" s="517">
        <v>4</v>
      </c>
      <c r="B28" s="521" t="s">
        <v>962</v>
      </c>
      <c r="C28" s="517">
        <v>22522</v>
      </c>
      <c r="D28" s="320" t="s">
        <v>943</v>
      </c>
      <c r="E28" s="372" t="s">
        <v>940</v>
      </c>
      <c r="F28" s="517">
        <v>1</v>
      </c>
      <c r="G28" s="503">
        <v>200000</v>
      </c>
    </row>
    <row r="29" spans="1:7" x14ac:dyDescent="0.25">
      <c r="A29" s="705" t="s">
        <v>124</v>
      </c>
      <c r="B29" s="707"/>
      <c r="C29" s="320"/>
      <c r="D29" s="320"/>
      <c r="E29" s="372"/>
      <c r="F29" s="517">
        <v>9</v>
      </c>
      <c r="G29" s="503">
        <f>SUM(G25:G28)</f>
        <v>1000000</v>
      </c>
    </row>
    <row r="30" spans="1:7" x14ac:dyDescent="0.25">
      <c r="A30" s="514"/>
      <c r="B30" s="520" t="s">
        <v>963</v>
      </c>
      <c r="C30" s="514"/>
      <c r="D30" s="514"/>
      <c r="E30" s="523"/>
      <c r="F30" s="514"/>
      <c r="G30" s="518"/>
    </row>
    <row r="31" spans="1:7" ht="39" x14ac:dyDescent="0.25">
      <c r="A31" s="320" t="s">
        <v>799</v>
      </c>
      <c r="B31" s="506" t="s">
        <v>931</v>
      </c>
      <c r="C31" s="320" t="s">
        <v>959</v>
      </c>
      <c r="D31" s="320" t="s">
        <v>933</v>
      </c>
      <c r="E31" s="372" t="s">
        <v>934</v>
      </c>
      <c r="F31" s="320" t="s">
        <v>935</v>
      </c>
      <c r="G31" s="504" t="s">
        <v>936</v>
      </c>
    </row>
    <row r="32" spans="1:7" ht="39" x14ac:dyDescent="0.25">
      <c r="A32" s="517">
        <v>1</v>
      </c>
      <c r="B32" s="506" t="s">
        <v>964</v>
      </c>
      <c r="C32" s="517">
        <v>22522</v>
      </c>
      <c r="D32" s="320" t="s">
        <v>943</v>
      </c>
      <c r="E32" s="372" t="s">
        <v>965</v>
      </c>
      <c r="F32" s="517">
        <v>1500</v>
      </c>
      <c r="G32" s="503">
        <v>120000</v>
      </c>
    </row>
    <row r="33" spans="1:7" ht="39" x14ac:dyDescent="0.25">
      <c r="A33" s="517">
        <v>2</v>
      </c>
      <c r="B33" s="506" t="s">
        <v>966</v>
      </c>
      <c r="C33" s="517">
        <v>22522</v>
      </c>
      <c r="D33" s="320" t="s">
        <v>943</v>
      </c>
      <c r="E33" s="372" t="s">
        <v>965</v>
      </c>
      <c r="F33" s="517">
        <v>900</v>
      </c>
      <c r="G33" s="503">
        <v>100000</v>
      </c>
    </row>
    <row r="34" spans="1:7" ht="39" x14ac:dyDescent="0.25">
      <c r="A34" s="517">
        <v>3</v>
      </c>
      <c r="B34" s="506" t="s">
        <v>967</v>
      </c>
      <c r="C34" s="517">
        <v>22522</v>
      </c>
      <c r="D34" s="320" t="s">
        <v>943</v>
      </c>
      <c r="E34" s="372" t="s">
        <v>940</v>
      </c>
      <c r="F34" s="517">
        <v>12000</v>
      </c>
      <c r="G34" s="503">
        <v>80000</v>
      </c>
    </row>
    <row r="35" spans="1:7" x14ac:dyDescent="0.25">
      <c r="A35" s="705" t="s">
        <v>124</v>
      </c>
      <c r="B35" s="707"/>
      <c r="C35" s="320"/>
      <c r="D35" s="320"/>
      <c r="E35" s="372"/>
      <c r="F35" s="320"/>
      <c r="G35" s="503">
        <f>SUM(G32:G34)</f>
        <v>300000</v>
      </c>
    </row>
    <row r="37" spans="1:7" x14ac:dyDescent="0.25">
      <c r="B37" s="516" t="s">
        <v>968</v>
      </c>
    </row>
    <row r="38" spans="1:7" ht="39" x14ac:dyDescent="0.25">
      <c r="A38" s="320" t="s">
        <v>799</v>
      </c>
      <c r="B38" s="506" t="s">
        <v>931</v>
      </c>
      <c r="C38" s="320" t="s">
        <v>959</v>
      </c>
      <c r="D38" s="320" t="s">
        <v>933</v>
      </c>
      <c r="E38" s="372" t="s">
        <v>934</v>
      </c>
      <c r="F38" s="320" t="s">
        <v>935</v>
      </c>
      <c r="G38" s="504" t="s">
        <v>936</v>
      </c>
    </row>
    <row r="39" spans="1:7" ht="39" x14ac:dyDescent="0.25">
      <c r="A39" s="517">
        <v>1</v>
      </c>
      <c r="B39" s="506" t="s">
        <v>969</v>
      </c>
      <c r="C39" s="517">
        <v>22522</v>
      </c>
      <c r="D39" s="320" t="s">
        <v>943</v>
      </c>
      <c r="E39" s="372" t="s">
        <v>940</v>
      </c>
      <c r="F39" s="517">
        <v>1</v>
      </c>
      <c r="G39" s="503">
        <v>40000</v>
      </c>
    </row>
    <row r="40" spans="1:7" ht="39" x14ac:dyDescent="0.25">
      <c r="A40" s="517">
        <v>2</v>
      </c>
      <c r="B40" s="506" t="s">
        <v>970</v>
      </c>
      <c r="C40" s="517">
        <v>22522</v>
      </c>
      <c r="D40" s="320" t="s">
        <v>943</v>
      </c>
      <c r="E40" s="372" t="s">
        <v>940</v>
      </c>
      <c r="F40" s="517">
        <v>1</v>
      </c>
      <c r="G40" s="503">
        <v>60000</v>
      </c>
    </row>
    <row r="41" spans="1:7" ht="39" x14ac:dyDescent="0.25">
      <c r="A41" s="517">
        <v>3</v>
      </c>
      <c r="B41" s="506" t="s">
        <v>971</v>
      </c>
      <c r="C41" s="517">
        <v>22522</v>
      </c>
      <c r="D41" s="320" t="s">
        <v>943</v>
      </c>
      <c r="E41" s="372" t="s">
        <v>956</v>
      </c>
      <c r="F41" s="517">
        <v>1</v>
      </c>
      <c r="G41" s="503">
        <v>100000</v>
      </c>
    </row>
    <row r="42" spans="1:7" ht="39" x14ac:dyDescent="0.25">
      <c r="A42" s="517">
        <v>4</v>
      </c>
      <c r="B42" s="506" t="s">
        <v>972</v>
      </c>
      <c r="C42" s="517">
        <v>22522</v>
      </c>
      <c r="D42" s="320" t="s">
        <v>943</v>
      </c>
      <c r="E42" s="372" t="s">
        <v>940</v>
      </c>
      <c r="F42" s="517">
        <v>20</v>
      </c>
      <c r="G42" s="503">
        <v>100000</v>
      </c>
    </row>
    <row r="43" spans="1:7" ht="39" x14ac:dyDescent="0.25">
      <c r="A43" s="517">
        <v>5</v>
      </c>
      <c r="B43" s="506" t="s">
        <v>973</v>
      </c>
      <c r="C43" s="517">
        <v>22522</v>
      </c>
      <c r="D43" s="320" t="s">
        <v>943</v>
      </c>
      <c r="E43" s="372" t="s">
        <v>956</v>
      </c>
      <c r="F43" s="517">
        <v>3</v>
      </c>
      <c r="G43" s="503">
        <v>90000</v>
      </c>
    </row>
    <row r="44" spans="1:7" ht="39" x14ac:dyDescent="0.25">
      <c r="A44" s="517">
        <v>6</v>
      </c>
      <c r="B44" s="506" t="s">
        <v>974</v>
      </c>
      <c r="C44" s="517">
        <v>22522</v>
      </c>
      <c r="D44" s="320" t="s">
        <v>943</v>
      </c>
      <c r="E44" s="372" t="s">
        <v>956</v>
      </c>
      <c r="F44" s="517">
        <v>2</v>
      </c>
      <c r="G44" s="503">
        <v>35000</v>
      </c>
    </row>
    <row r="45" spans="1:7" x14ac:dyDescent="0.25">
      <c r="A45" s="705" t="s">
        <v>124</v>
      </c>
      <c r="B45" s="707"/>
      <c r="C45" s="320"/>
      <c r="D45" s="320"/>
      <c r="E45" s="372"/>
      <c r="F45" s="320"/>
      <c r="G45" s="503">
        <f>SUM(G39:G44)</f>
        <v>425000</v>
      </c>
    </row>
    <row r="47" spans="1:7" x14ac:dyDescent="0.25">
      <c r="B47" s="516" t="s">
        <v>975</v>
      </c>
    </row>
    <row r="48" spans="1:7" ht="39" x14ac:dyDescent="0.25">
      <c r="A48" s="320" t="s">
        <v>799</v>
      </c>
      <c r="B48" s="506" t="s">
        <v>931</v>
      </c>
      <c r="C48" s="320" t="s">
        <v>959</v>
      </c>
      <c r="D48" s="320" t="s">
        <v>933</v>
      </c>
      <c r="E48" s="372" t="s">
        <v>934</v>
      </c>
      <c r="F48" s="320" t="s">
        <v>935</v>
      </c>
      <c r="G48" s="504" t="s">
        <v>936</v>
      </c>
    </row>
    <row r="49" spans="1:7" ht="39" x14ac:dyDescent="0.25">
      <c r="A49" s="517">
        <v>1</v>
      </c>
      <c r="B49" s="506" t="s">
        <v>976</v>
      </c>
      <c r="C49" s="517">
        <v>22522</v>
      </c>
      <c r="D49" s="320" t="s">
        <v>943</v>
      </c>
      <c r="E49" s="372" t="s">
        <v>956</v>
      </c>
      <c r="F49" s="517">
        <v>4</v>
      </c>
      <c r="G49" s="503">
        <v>60000</v>
      </c>
    </row>
    <row r="50" spans="1:7" ht="39" x14ac:dyDescent="0.25">
      <c r="A50" s="517">
        <v>2</v>
      </c>
      <c r="B50" s="506" t="s">
        <v>977</v>
      </c>
      <c r="C50" s="517">
        <v>22522</v>
      </c>
      <c r="D50" s="320" t="s">
        <v>943</v>
      </c>
      <c r="E50" s="372" t="s">
        <v>956</v>
      </c>
      <c r="F50" s="517">
        <v>2</v>
      </c>
      <c r="G50" s="503">
        <v>90000</v>
      </c>
    </row>
    <row r="51" spans="1:7" x14ac:dyDescent="0.25">
      <c r="A51" s="705" t="s">
        <v>124</v>
      </c>
      <c r="B51" s="707"/>
      <c r="C51" s="320"/>
      <c r="D51" s="320"/>
      <c r="E51" s="372"/>
      <c r="F51" s="320"/>
      <c r="G51" s="503">
        <f>SUM(G49:G50)</f>
        <v>150000</v>
      </c>
    </row>
    <row r="52" spans="1:7" x14ac:dyDescent="0.25">
      <c r="G52" s="519"/>
    </row>
    <row r="53" spans="1:7" x14ac:dyDescent="0.25">
      <c r="B53" s="516" t="s">
        <v>978</v>
      </c>
    </row>
    <row r="54" spans="1:7" x14ac:dyDescent="0.25">
      <c r="B54" s="516" t="s">
        <v>979</v>
      </c>
    </row>
    <row r="55" spans="1:7" ht="39" x14ac:dyDescent="0.25">
      <c r="A55" s="320" t="s">
        <v>799</v>
      </c>
      <c r="B55" s="506" t="s">
        <v>931</v>
      </c>
      <c r="C55" s="320" t="s">
        <v>959</v>
      </c>
      <c r="D55" s="320" t="s">
        <v>933</v>
      </c>
      <c r="E55" s="372" t="s">
        <v>934</v>
      </c>
      <c r="F55" s="320" t="s">
        <v>935</v>
      </c>
      <c r="G55" s="504" t="s">
        <v>936</v>
      </c>
    </row>
    <row r="56" spans="1:7" ht="39" x14ac:dyDescent="0.25">
      <c r="A56" s="517">
        <v>1</v>
      </c>
      <c r="B56" s="506" t="s">
        <v>980</v>
      </c>
      <c r="C56" s="517">
        <v>22522</v>
      </c>
      <c r="D56" s="320" t="s">
        <v>943</v>
      </c>
      <c r="E56" s="372" t="s">
        <v>956</v>
      </c>
      <c r="F56" s="517">
        <v>2</v>
      </c>
      <c r="G56" s="503">
        <v>400000</v>
      </c>
    </row>
    <row r="57" spans="1:7" ht="39" x14ac:dyDescent="0.25">
      <c r="A57" s="517">
        <v>2</v>
      </c>
      <c r="B57" s="506" t="s">
        <v>981</v>
      </c>
      <c r="C57" s="517">
        <v>22522</v>
      </c>
      <c r="D57" s="320" t="s">
        <v>943</v>
      </c>
      <c r="E57" s="372" t="s">
        <v>956</v>
      </c>
      <c r="F57" s="517">
        <v>1</v>
      </c>
      <c r="G57" s="503">
        <v>40000</v>
      </c>
    </row>
    <row r="58" spans="1:7" x14ac:dyDescent="0.25">
      <c r="A58" s="705" t="s">
        <v>124</v>
      </c>
      <c r="B58" s="707"/>
      <c r="C58" s="320"/>
      <c r="D58" s="320"/>
      <c r="E58" s="372"/>
      <c r="F58" s="320"/>
      <c r="G58" s="503">
        <f>SUM(G56:G57)</f>
        <v>440000</v>
      </c>
    </row>
    <row r="60" spans="1:7" x14ac:dyDescent="0.25">
      <c r="B60" s="516" t="s">
        <v>982</v>
      </c>
    </row>
    <row r="61" spans="1:7" ht="39" x14ac:dyDescent="0.25">
      <c r="A61" s="320" t="s">
        <v>799</v>
      </c>
      <c r="B61" s="506" t="s">
        <v>931</v>
      </c>
      <c r="C61" s="320" t="s">
        <v>959</v>
      </c>
      <c r="D61" s="320" t="s">
        <v>933</v>
      </c>
      <c r="E61" s="372" t="s">
        <v>934</v>
      </c>
      <c r="F61" s="320" t="s">
        <v>935</v>
      </c>
      <c r="G61" s="504" t="s">
        <v>936</v>
      </c>
    </row>
    <row r="62" spans="1:7" ht="39" x14ac:dyDescent="0.25">
      <c r="A62" s="517">
        <v>1</v>
      </c>
      <c r="B62" s="506" t="s">
        <v>983</v>
      </c>
      <c r="C62" s="517">
        <v>22522</v>
      </c>
      <c r="D62" s="320" t="s">
        <v>943</v>
      </c>
      <c r="E62" s="372" t="s">
        <v>940</v>
      </c>
      <c r="F62" s="517">
        <v>2</v>
      </c>
      <c r="G62" s="503">
        <v>430000</v>
      </c>
    </row>
    <row r="64" spans="1:7" x14ac:dyDescent="0.25">
      <c r="B64" s="516" t="s">
        <v>984</v>
      </c>
    </row>
    <row r="65" spans="1:7" ht="39" x14ac:dyDescent="0.25">
      <c r="A65" s="320"/>
      <c r="B65" s="506" t="s">
        <v>931</v>
      </c>
      <c r="C65" s="320" t="s">
        <v>959</v>
      </c>
      <c r="D65" s="320" t="s">
        <v>933</v>
      </c>
      <c r="E65" s="372" t="s">
        <v>934</v>
      </c>
      <c r="F65" s="320" t="s">
        <v>935</v>
      </c>
      <c r="G65" s="504" t="s">
        <v>936</v>
      </c>
    </row>
    <row r="66" spans="1:7" ht="39" x14ac:dyDescent="0.25">
      <c r="A66" s="320"/>
      <c r="B66" s="506" t="s">
        <v>984</v>
      </c>
      <c r="C66" s="517">
        <v>22522</v>
      </c>
      <c r="D66" s="320" t="s">
        <v>943</v>
      </c>
      <c r="E66" s="372" t="s">
        <v>940</v>
      </c>
      <c r="F66" s="517">
        <v>2</v>
      </c>
      <c r="G66" s="503">
        <v>200000</v>
      </c>
    </row>
    <row r="68" spans="1:7" x14ac:dyDescent="0.25">
      <c r="B68" s="516" t="s">
        <v>985</v>
      </c>
    </row>
    <row r="69" spans="1:7" ht="39" x14ac:dyDescent="0.25">
      <c r="A69" s="320"/>
      <c r="B69" s="506" t="s">
        <v>931</v>
      </c>
      <c r="C69" s="320" t="s">
        <v>959</v>
      </c>
      <c r="D69" s="320" t="s">
        <v>933</v>
      </c>
      <c r="E69" s="372" t="s">
        <v>934</v>
      </c>
      <c r="F69" s="320" t="s">
        <v>935</v>
      </c>
      <c r="G69" s="504" t="s">
        <v>936</v>
      </c>
    </row>
    <row r="70" spans="1:7" ht="39" x14ac:dyDescent="0.25">
      <c r="A70" s="517">
        <v>1</v>
      </c>
      <c r="B70" s="506" t="s">
        <v>986</v>
      </c>
      <c r="C70" s="517">
        <v>22522</v>
      </c>
      <c r="D70" s="320" t="s">
        <v>943</v>
      </c>
      <c r="E70" s="372" t="s">
        <v>940</v>
      </c>
      <c r="F70" s="517">
        <v>1</v>
      </c>
      <c r="G70" s="503">
        <v>140000</v>
      </c>
    </row>
    <row r="72" spans="1:7" x14ac:dyDescent="0.25">
      <c r="B72" s="516" t="s">
        <v>987</v>
      </c>
    </row>
    <row r="73" spans="1:7" ht="39" x14ac:dyDescent="0.25">
      <c r="A73" s="320"/>
      <c r="B73" s="506" t="s">
        <v>931</v>
      </c>
      <c r="C73" s="320" t="s">
        <v>959</v>
      </c>
      <c r="D73" s="320" t="s">
        <v>933</v>
      </c>
      <c r="E73" s="372" t="s">
        <v>934</v>
      </c>
      <c r="F73" s="320" t="s">
        <v>935</v>
      </c>
      <c r="G73" s="504" t="s">
        <v>936</v>
      </c>
    </row>
    <row r="74" spans="1:7" ht="58.5" x14ac:dyDescent="0.25">
      <c r="A74" s="517">
        <v>1</v>
      </c>
      <c r="B74" s="506" t="s">
        <v>988</v>
      </c>
      <c r="C74" s="517">
        <v>22522</v>
      </c>
      <c r="D74" s="320" t="s">
        <v>943</v>
      </c>
      <c r="E74" s="372" t="s">
        <v>940</v>
      </c>
      <c r="F74" s="517">
        <v>12</v>
      </c>
      <c r="G74" s="503">
        <v>100000</v>
      </c>
    </row>
    <row r="75" spans="1:7" x14ac:dyDescent="0.25">
      <c r="A75" s="735" t="s">
        <v>740</v>
      </c>
      <c r="B75" s="736"/>
      <c r="C75" s="320"/>
      <c r="D75" s="320"/>
      <c r="E75" s="372"/>
      <c r="F75" s="320"/>
      <c r="G75" s="503">
        <f>G74+G70+G66+G58+G51+G45+G35+G29+G22+G18+G8</f>
        <v>3777000</v>
      </c>
    </row>
  </sheetData>
  <mergeCells count="9">
    <mergeCell ref="A1:G1"/>
    <mergeCell ref="A75:B75"/>
    <mergeCell ref="A58:B58"/>
    <mergeCell ref="A51:B51"/>
    <mergeCell ref="A45:B45"/>
    <mergeCell ref="A35:B35"/>
    <mergeCell ref="A29:B29"/>
    <mergeCell ref="A22:B22"/>
    <mergeCell ref="A18:B18"/>
  </mergeCells>
  <pageMargins left="0.2" right="0.2" top="0.61" bottom="0.36"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topLeftCell="A61" workbookViewId="0">
      <selection activeCell="B68" sqref="B68"/>
    </sheetView>
  </sheetViews>
  <sheetFormatPr defaultRowHeight="15.75" x14ac:dyDescent="0.3"/>
  <cols>
    <col min="1" max="1" width="5.85546875" style="34" customWidth="1"/>
    <col min="2" max="2" width="42.5703125" style="34" customWidth="1"/>
    <col min="3" max="3" width="7.28515625" style="551" customWidth="1"/>
    <col min="4" max="4" width="9.140625" style="34" customWidth="1"/>
    <col min="5" max="5" width="14.140625" style="102" customWidth="1"/>
    <col min="6" max="6" width="9.28515625" style="34" hidden="1" customWidth="1"/>
    <col min="7" max="7" width="5.5703125" style="34" hidden="1" customWidth="1"/>
    <col min="8" max="8" width="0" style="34" hidden="1" customWidth="1"/>
    <col min="9" max="10" width="6.85546875" style="34" hidden="1" customWidth="1"/>
    <col min="11" max="11" width="11.42578125" style="34" hidden="1" customWidth="1"/>
    <col min="12" max="16384" width="9.140625" style="34"/>
  </cols>
  <sheetData>
    <row r="1" spans="1:13" ht="23.25" x14ac:dyDescent="0.6">
      <c r="A1" s="720" t="s">
        <v>1138</v>
      </c>
      <c r="B1" s="720"/>
      <c r="C1" s="720"/>
      <c r="D1" s="720"/>
      <c r="E1" s="720"/>
      <c r="F1" s="720"/>
      <c r="G1" s="720"/>
      <c r="H1" s="720"/>
      <c r="I1" s="720"/>
      <c r="J1" s="720"/>
      <c r="K1" s="720"/>
    </row>
    <row r="2" spans="1:13" s="443" customFormat="1" ht="18.75" customHeight="1" x14ac:dyDescent="0.25">
      <c r="A2" s="440" t="s">
        <v>1163</v>
      </c>
      <c r="B2" s="441"/>
      <c r="C2" s="548"/>
      <c r="D2" s="441"/>
      <c r="E2" s="442"/>
      <c r="F2" s="441"/>
      <c r="G2" s="441"/>
      <c r="H2" s="441"/>
      <c r="I2" s="441"/>
      <c r="J2" s="441"/>
      <c r="K2" s="441"/>
      <c r="L2" s="441"/>
      <c r="M2" s="441"/>
    </row>
    <row r="3" spans="1:13" s="536" customFormat="1" ht="15" customHeight="1" x14ac:dyDescent="0.3">
      <c r="A3" s="444" t="s">
        <v>989</v>
      </c>
      <c r="B3" s="444" t="s">
        <v>990</v>
      </c>
      <c r="C3" s="537" t="s">
        <v>991</v>
      </c>
      <c r="D3" s="739" t="s">
        <v>992</v>
      </c>
      <c r="E3" s="740"/>
      <c r="F3" s="444"/>
      <c r="G3" s="741" t="s">
        <v>993</v>
      </c>
      <c r="H3" s="741"/>
      <c r="I3" s="534" t="s">
        <v>994</v>
      </c>
      <c r="J3" s="535"/>
      <c r="K3" s="444" t="s">
        <v>995</v>
      </c>
    </row>
    <row r="4" spans="1:13" s="536" customFormat="1" ht="36" x14ac:dyDescent="0.3">
      <c r="A4" s="444" t="s">
        <v>996</v>
      </c>
      <c r="B4" s="444" t="s">
        <v>997</v>
      </c>
      <c r="C4" s="537"/>
      <c r="D4" s="537" t="s">
        <v>998</v>
      </c>
      <c r="E4" s="537" t="s">
        <v>999</v>
      </c>
      <c r="F4" s="537" t="s">
        <v>998</v>
      </c>
      <c r="G4" s="537" t="s">
        <v>999</v>
      </c>
      <c r="H4" s="537" t="s">
        <v>998</v>
      </c>
      <c r="I4" s="537" t="s">
        <v>999</v>
      </c>
      <c r="J4" s="537" t="s">
        <v>998</v>
      </c>
      <c r="K4" s="537" t="s">
        <v>999</v>
      </c>
    </row>
    <row r="5" spans="1:13" s="536" customFormat="1" ht="22.5" x14ac:dyDescent="0.3">
      <c r="A5" s="444" t="s">
        <v>450</v>
      </c>
      <c r="B5" s="444" t="s">
        <v>1000</v>
      </c>
      <c r="C5" s="537"/>
      <c r="D5" s="444"/>
      <c r="E5" s="538"/>
      <c r="F5" s="444"/>
      <c r="G5" s="444"/>
      <c r="H5" s="444"/>
      <c r="I5" s="444"/>
      <c r="J5" s="444"/>
      <c r="K5" s="444"/>
    </row>
    <row r="6" spans="1:13" s="536" customFormat="1" ht="19.5" x14ac:dyDescent="0.3">
      <c r="A6" s="444" t="s">
        <v>1001</v>
      </c>
      <c r="B6" s="444" t="s">
        <v>1002</v>
      </c>
      <c r="C6" s="537" t="s">
        <v>1003</v>
      </c>
      <c r="D6" s="547" t="s">
        <v>456</v>
      </c>
      <c r="E6" s="524">
        <v>50000</v>
      </c>
      <c r="F6" s="539" t="s">
        <v>1004</v>
      </c>
      <c r="G6" s="539" t="s">
        <v>1004</v>
      </c>
      <c r="H6" s="539" t="s">
        <v>456</v>
      </c>
      <c r="I6" s="539" t="s">
        <v>1005</v>
      </c>
      <c r="J6" s="539" t="s">
        <v>1004</v>
      </c>
      <c r="K6" s="539" t="s">
        <v>1004</v>
      </c>
    </row>
    <row r="7" spans="1:13" s="536" customFormat="1" ht="18.75" x14ac:dyDescent="0.3">
      <c r="A7" s="444" t="s">
        <v>1006</v>
      </c>
      <c r="B7" s="444" t="s">
        <v>1007</v>
      </c>
      <c r="C7" s="537" t="s">
        <v>1008</v>
      </c>
      <c r="D7" s="537" t="s">
        <v>1009</v>
      </c>
      <c r="E7" s="524">
        <v>125000</v>
      </c>
      <c r="F7" s="539" t="s">
        <v>1004</v>
      </c>
      <c r="G7" s="539" t="s">
        <v>1004</v>
      </c>
      <c r="H7" s="539" t="s">
        <v>1010</v>
      </c>
      <c r="I7" s="539" t="s">
        <v>1011</v>
      </c>
      <c r="J7" s="539" t="s">
        <v>464</v>
      </c>
      <c r="K7" s="539" t="s">
        <v>1012</v>
      </c>
    </row>
    <row r="8" spans="1:13" s="536" customFormat="1" ht="18.75" x14ac:dyDescent="0.3">
      <c r="A8" s="444" t="s">
        <v>1013</v>
      </c>
      <c r="B8" s="444" t="s">
        <v>1014</v>
      </c>
      <c r="C8" s="537" t="s">
        <v>1008</v>
      </c>
      <c r="D8" s="537" t="s">
        <v>1015</v>
      </c>
      <c r="E8" s="524">
        <v>60000</v>
      </c>
      <c r="F8" s="539" t="s">
        <v>1004</v>
      </c>
      <c r="G8" s="539" t="s">
        <v>1004</v>
      </c>
      <c r="H8" s="539" t="s">
        <v>463</v>
      </c>
      <c r="I8" s="539" t="s">
        <v>1016</v>
      </c>
      <c r="J8" s="539" t="s">
        <v>463</v>
      </c>
      <c r="K8" s="539" t="s">
        <v>1016</v>
      </c>
    </row>
    <row r="9" spans="1:13" s="536" customFormat="1" ht="18.75" x14ac:dyDescent="0.3">
      <c r="A9" s="444" t="s">
        <v>1017</v>
      </c>
      <c r="B9" s="444" t="s">
        <v>1018</v>
      </c>
      <c r="C9" s="537" t="s">
        <v>1008</v>
      </c>
      <c r="D9" s="537" t="s">
        <v>463</v>
      </c>
      <c r="E9" s="524">
        <v>50000</v>
      </c>
      <c r="F9" s="539" t="s">
        <v>1004</v>
      </c>
      <c r="G9" s="539" t="s">
        <v>1004</v>
      </c>
      <c r="H9" s="539" t="s">
        <v>457</v>
      </c>
      <c r="I9" s="539" t="s">
        <v>1009</v>
      </c>
      <c r="J9" s="539" t="s">
        <v>457</v>
      </c>
      <c r="K9" s="539" t="s">
        <v>1009</v>
      </c>
    </row>
    <row r="10" spans="1:13" s="536" customFormat="1" ht="36" x14ac:dyDescent="0.3">
      <c r="A10" s="444" t="s">
        <v>1019</v>
      </c>
      <c r="B10" s="444" t="s">
        <v>1020</v>
      </c>
      <c r="C10" s="537" t="s">
        <v>1003</v>
      </c>
      <c r="D10" s="537" t="s">
        <v>450</v>
      </c>
      <c r="E10" s="524">
        <v>100000</v>
      </c>
      <c r="F10" s="539" t="s">
        <v>1004</v>
      </c>
      <c r="G10" s="539" t="s">
        <v>1004</v>
      </c>
      <c r="H10" s="539" t="s">
        <v>1004</v>
      </c>
      <c r="I10" s="539" t="s">
        <v>1004</v>
      </c>
      <c r="J10" s="539" t="s">
        <v>450</v>
      </c>
      <c r="K10" s="539" t="s">
        <v>1021</v>
      </c>
    </row>
    <row r="11" spans="1:13" s="536" customFormat="1" ht="18.75" x14ac:dyDescent="0.3">
      <c r="A11" s="444" t="s">
        <v>1022</v>
      </c>
      <c r="B11" s="444" t="s">
        <v>1023</v>
      </c>
      <c r="C11" s="537" t="s">
        <v>1008</v>
      </c>
      <c r="D11" s="537" t="s">
        <v>1024</v>
      </c>
      <c r="E11" s="524">
        <v>12000</v>
      </c>
      <c r="F11" s="539" t="s">
        <v>1004</v>
      </c>
      <c r="G11" s="539" t="s">
        <v>1004</v>
      </c>
      <c r="H11" s="539" t="s">
        <v>1004</v>
      </c>
      <c r="I11" s="539" t="s">
        <v>1004</v>
      </c>
      <c r="J11" s="539" t="s">
        <v>1024</v>
      </c>
      <c r="K11" s="539" t="s">
        <v>465</v>
      </c>
    </row>
    <row r="12" spans="1:13" s="536" customFormat="1" ht="18.75" x14ac:dyDescent="0.3">
      <c r="A12" s="444" t="s">
        <v>1025</v>
      </c>
      <c r="B12" s="444" t="s">
        <v>1026</v>
      </c>
      <c r="C12" s="537" t="s">
        <v>1003</v>
      </c>
      <c r="D12" s="537" t="s">
        <v>463</v>
      </c>
      <c r="E12" s="524">
        <v>120000</v>
      </c>
      <c r="F12" s="539" t="s">
        <v>1004</v>
      </c>
      <c r="G12" s="539" t="s">
        <v>1004</v>
      </c>
      <c r="H12" s="539" t="s">
        <v>457</v>
      </c>
      <c r="I12" s="539" t="s">
        <v>1027</v>
      </c>
      <c r="J12" s="539" t="s">
        <v>457</v>
      </c>
      <c r="K12" s="539" t="s">
        <v>1027</v>
      </c>
    </row>
    <row r="13" spans="1:13" s="536" customFormat="1" ht="18.75" x14ac:dyDescent="0.3">
      <c r="A13" s="444" t="s">
        <v>1028</v>
      </c>
      <c r="B13" s="444" t="s">
        <v>1029</v>
      </c>
      <c r="C13" s="537" t="s">
        <v>1008</v>
      </c>
      <c r="D13" s="537" t="s">
        <v>1030</v>
      </c>
      <c r="E13" s="524">
        <v>120000</v>
      </c>
      <c r="F13" s="539" t="s">
        <v>1004</v>
      </c>
      <c r="G13" s="539" t="s">
        <v>1004</v>
      </c>
      <c r="H13" s="539" t="s">
        <v>1030</v>
      </c>
      <c r="I13" s="539" t="s">
        <v>1031</v>
      </c>
      <c r="J13" s="539" t="s">
        <v>1004</v>
      </c>
      <c r="K13" s="539" t="s">
        <v>1004</v>
      </c>
    </row>
    <row r="14" spans="1:13" s="536" customFormat="1" ht="18.75" x14ac:dyDescent="0.3">
      <c r="A14" s="444" t="s">
        <v>1032</v>
      </c>
      <c r="B14" s="444" t="s">
        <v>1033</v>
      </c>
      <c r="C14" s="537" t="s">
        <v>1003</v>
      </c>
      <c r="D14" s="537" t="s">
        <v>450</v>
      </c>
      <c r="E14" s="524">
        <v>60000</v>
      </c>
      <c r="F14" s="539" t="s">
        <v>1004</v>
      </c>
      <c r="G14" s="539" t="s">
        <v>1004</v>
      </c>
      <c r="H14" s="539" t="s">
        <v>1004</v>
      </c>
      <c r="I14" s="539" t="s">
        <v>1004</v>
      </c>
      <c r="J14" s="539" t="s">
        <v>450</v>
      </c>
      <c r="K14" s="539" t="s">
        <v>1027</v>
      </c>
    </row>
    <row r="15" spans="1:13" s="536" customFormat="1" ht="18.75" x14ac:dyDescent="0.3">
      <c r="A15" s="444" t="s">
        <v>1034</v>
      </c>
      <c r="B15" s="444" t="s">
        <v>1035</v>
      </c>
      <c r="C15" s="537" t="s">
        <v>1003</v>
      </c>
      <c r="D15" s="537" t="s">
        <v>1036</v>
      </c>
      <c r="E15" s="524">
        <v>60000</v>
      </c>
      <c r="F15" s="539" t="s">
        <v>1004</v>
      </c>
      <c r="G15" s="539" t="s">
        <v>1004</v>
      </c>
      <c r="H15" s="539" t="s">
        <v>450</v>
      </c>
      <c r="I15" s="539" t="s">
        <v>1027</v>
      </c>
      <c r="J15" s="539" t="s">
        <v>1004</v>
      </c>
      <c r="K15" s="539" t="s">
        <v>1004</v>
      </c>
    </row>
    <row r="16" spans="1:13" s="536" customFormat="1" ht="18.75" x14ac:dyDescent="0.3">
      <c r="A16" s="444" t="s">
        <v>1037</v>
      </c>
      <c r="B16" s="444" t="s">
        <v>1038</v>
      </c>
      <c r="C16" s="537" t="s">
        <v>1003</v>
      </c>
      <c r="D16" s="537" t="s">
        <v>450</v>
      </c>
      <c r="E16" s="524">
        <v>300000</v>
      </c>
      <c r="F16" s="539" t="s">
        <v>1004</v>
      </c>
      <c r="G16" s="539" t="s">
        <v>1004</v>
      </c>
      <c r="H16" s="539" t="s">
        <v>1004</v>
      </c>
      <c r="I16" s="539" t="s">
        <v>1004</v>
      </c>
      <c r="J16" s="539" t="s">
        <v>450</v>
      </c>
      <c r="K16" s="539" t="s">
        <v>1030</v>
      </c>
    </row>
    <row r="17" spans="1:11" s="536" customFormat="1" ht="18.75" x14ac:dyDescent="0.3">
      <c r="A17" s="444" t="s">
        <v>1039</v>
      </c>
      <c r="B17" s="444" t="s">
        <v>1040</v>
      </c>
      <c r="C17" s="537" t="s">
        <v>1008</v>
      </c>
      <c r="D17" s="537" t="s">
        <v>1015</v>
      </c>
      <c r="E17" s="524">
        <v>30000</v>
      </c>
      <c r="F17" s="539" t="s">
        <v>1004</v>
      </c>
      <c r="G17" s="539" t="s">
        <v>1004</v>
      </c>
      <c r="H17" s="539" t="s">
        <v>463</v>
      </c>
      <c r="I17" s="539" t="s">
        <v>1041</v>
      </c>
      <c r="J17" s="539" t="s">
        <v>463</v>
      </c>
      <c r="K17" s="539" t="s">
        <v>1041</v>
      </c>
    </row>
    <row r="18" spans="1:11" s="536" customFormat="1" ht="18.75" x14ac:dyDescent="0.3">
      <c r="A18" s="444" t="s">
        <v>1042</v>
      </c>
      <c r="B18" s="444" t="s">
        <v>1043</v>
      </c>
      <c r="C18" s="537" t="s">
        <v>1008</v>
      </c>
      <c r="D18" s="537" t="s">
        <v>1030</v>
      </c>
      <c r="E18" s="524">
        <v>40000</v>
      </c>
      <c r="F18" s="539" t="s">
        <v>1004</v>
      </c>
      <c r="G18" s="539" t="s">
        <v>1004</v>
      </c>
      <c r="H18" s="539" t="s">
        <v>1004</v>
      </c>
      <c r="I18" s="539" t="s">
        <v>1004</v>
      </c>
      <c r="J18" s="539" t="s">
        <v>1030</v>
      </c>
      <c r="K18" s="539" t="s">
        <v>1044</v>
      </c>
    </row>
    <row r="19" spans="1:11" s="536" customFormat="1" ht="18.75" x14ac:dyDescent="0.3">
      <c r="A19" s="444" t="s">
        <v>1045</v>
      </c>
      <c r="B19" s="444" t="s">
        <v>1046</v>
      </c>
      <c r="C19" s="537" t="s">
        <v>1008</v>
      </c>
      <c r="D19" s="537" t="s">
        <v>1047</v>
      </c>
      <c r="E19" s="524">
        <v>6000</v>
      </c>
      <c r="F19" s="539" t="s">
        <v>1004</v>
      </c>
      <c r="G19" s="539" t="s">
        <v>1004</v>
      </c>
      <c r="H19" s="539" t="s">
        <v>1047</v>
      </c>
      <c r="I19" s="539" t="s">
        <v>458</v>
      </c>
      <c r="J19" s="539" t="s">
        <v>1004</v>
      </c>
      <c r="K19" s="539" t="s">
        <v>1004</v>
      </c>
    </row>
    <row r="20" spans="1:11" s="536" customFormat="1" ht="18.75" x14ac:dyDescent="0.3">
      <c r="A20" s="444" t="s">
        <v>1048</v>
      </c>
      <c r="B20" s="444" t="s">
        <v>1049</v>
      </c>
      <c r="C20" s="537" t="s">
        <v>1050</v>
      </c>
      <c r="D20" s="537" t="s">
        <v>1051</v>
      </c>
      <c r="E20" s="524">
        <v>18000</v>
      </c>
      <c r="F20" s="539" t="s">
        <v>1004</v>
      </c>
      <c r="G20" s="539" t="s">
        <v>1004</v>
      </c>
      <c r="H20" s="539" t="s">
        <v>1051</v>
      </c>
      <c r="I20" s="539" t="s">
        <v>1052</v>
      </c>
      <c r="J20" s="539" t="s">
        <v>1004</v>
      </c>
      <c r="K20" s="539" t="s">
        <v>1004</v>
      </c>
    </row>
    <row r="21" spans="1:11" s="536" customFormat="1" ht="18.75" x14ac:dyDescent="0.3">
      <c r="A21" s="444" t="s">
        <v>1053</v>
      </c>
      <c r="B21" s="444" t="s">
        <v>1054</v>
      </c>
      <c r="C21" s="537" t="s">
        <v>1055</v>
      </c>
      <c r="D21" s="537" t="s">
        <v>1051</v>
      </c>
      <c r="E21" s="524">
        <v>24000</v>
      </c>
      <c r="F21" s="539" t="s">
        <v>1004</v>
      </c>
      <c r="G21" s="539" t="s">
        <v>1004</v>
      </c>
      <c r="H21" s="539" t="s">
        <v>1004</v>
      </c>
      <c r="I21" s="539" t="s">
        <v>1004</v>
      </c>
      <c r="J21" s="539" t="s">
        <v>1051</v>
      </c>
      <c r="K21" s="539" t="s">
        <v>1056</v>
      </c>
    </row>
    <row r="22" spans="1:11" s="536" customFormat="1" ht="18.75" x14ac:dyDescent="0.3">
      <c r="A22" s="444" t="s">
        <v>1057</v>
      </c>
      <c r="B22" s="444" t="s">
        <v>1058</v>
      </c>
      <c r="C22" s="537" t="s">
        <v>1003</v>
      </c>
      <c r="D22" s="537" t="s">
        <v>1059</v>
      </c>
      <c r="E22" s="524">
        <v>300000</v>
      </c>
      <c r="F22" s="539" t="s">
        <v>1004</v>
      </c>
      <c r="G22" s="539" t="s">
        <v>1004</v>
      </c>
      <c r="H22" s="539" t="s">
        <v>1004</v>
      </c>
      <c r="I22" s="539" t="s">
        <v>1060</v>
      </c>
      <c r="J22" s="539" t="s">
        <v>1004</v>
      </c>
      <c r="K22" s="539" t="s">
        <v>1060</v>
      </c>
    </row>
    <row r="23" spans="1:11" s="536" customFormat="1" ht="18.75" x14ac:dyDescent="0.3">
      <c r="A23" s="444" t="s">
        <v>1061</v>
      </c>
      <c r="B23" s="444" t="s">
        <v>1062</v>
      </c>
      <c r="C23" s="537" t="s">
        <v>1003</v>
      </c>
      <c r="D23" s="537" t="s">
        <v>1059</v>
      </c>
      <c r="E23" s="524">
        <v>203000</v>
      </c>
      <c r="F23" s="539" t="s">
        <v>1004</v>
      </c>
      <c r="G23" s="539" t="s">
        <v>1004</v>
      </c>
      <c r="H23" s="539" t="s">
        <v>1004</v>
      </c>
      <c r="I23" s="539" t="s">
        <v>1063</v>
      </c>
      <c r="J23" s="539" t="s">
        <v>1004</v>
      </c>
      <c r="K23" s="539" t="s">
        <v>1063</v>
      </c>
    </row>
    <row r="24" spans="1:11" s="536" customFormat="1" ht="18.75" x14ac:dyDescent="0.3">
      <c r="A24" s="444" t="s">
        <v>1064</v>
      </c>
      <c r="B24" s="444" t="s">
        <v>1065</v>
      </c>
      <c r="C24" s="537" t="s">
        <v>1066</v>
      </c>
      <c r="D24" s="537" t="s">
        <v>1067</v>
      </c>
      <c r="E24" s="524">
        <v>200000</v>
      </c>
      <c r="F24" s="539" t="s">
        <v>1015</v>
      </c>
      <c r="G24" s="539" t="s">
        <v>453</v>
      </c>
      <c r="H24" s="539" t="s">
        <v>1068</v>
      </c>
      <c r="I24" s="539" t="s">
        <v>1069</v>
      </c>
      <c r="J24" s="539" t="s">
        <v>1068</v>
      </c>
      <c r="K24" s="539" t="s">
        <v>1069</v>
      </c>
    </row>
    <row r="25" spans="1:11" s="536" customFormat="1" ht="18.75" x14ac:dyDescent="0.3">
      <c r="A25" s="444" t="s">
        <v>1070</v>
      </c>
      <c r="B25" s="444" t="s">
        <v>1071</v>
      </c>
      <c r="C25" s="537" t="s">
        <v>1003</v>
      </c>
      <c r="D25" s="537" t="s">
        <v>1059</v>
      </c>
      <c r="E25" s="524">
        <v>600000</v>
      </c>
      <c r="F25" s="539" t="s">
        <v>1004</v>
      </c>
      <c r="G25" s="539" t="s">
        <v>1004</v>
      </c>
      <c r="H25" s="539" t="s">
        <v>1004</v>
      </c>
      <c r="I25" s="539" t="s">
        <v>1030</v>
      </c>
      <c r="J25" s="539" t="s">
        <v>1004</v>
      </c>
      <c r="K25" s="539" t="s">
        <v>1030</v>
      </c>
    </row>
    <row r="26" spans="1:11" s="536" customFormat="1" ht="18.75" x14ac:dyDescent="0.3">
      <c r="A26" s="444" t="s">
        <v>1072</v>
      </c>
      <c r="B26" s="444" t="s">
        <v>1073</v>
      </c>
      <c r="C26" s="537" t="s">
        <v>1003</v>
      </c>
      <c r="D26" s="537" t="s">
        <v>1027</v>
      </c>
      <c r="E26" s="524">
        <v>170000</v>
      </c>
      <c r="F26" s="539" t="s">
        <v>1004</v>
      </c>
      <c r="G26" s="539" t="s">
        <v>1004</v>
      </c>
      <c r="H26" s="539" t="s">
        <v>1016</v>
      </c>
      <c r="I26" s="539" t="s">
        <v>1074</v>
      </c>
      <c r="J26" s="539" t="s">
        <v>1016</v>
      </c>
      <c r="K26" s="539" t="s">
        <v>1074</v>
      </c>
    </row>
    <row r="27" spans="1:11" s="536" customFormat="1" ht="18.75" x14ac:dyDescent="0.3">
      <c r="A27" s="444" t="s">
        <v>1075</v>
      </c>
      <c r="B27" s="444" t="s">
        <v>1076</v>
      </c>
      <c r="C27" s="537" t="s">
        <v>1008</v>
      </c>
      <c r="D27" s="537" t="s">
        <v>453</v>
      </c>
      <c r="E27" s="524">
        <v>500000</v>
      </c>
      <c r="F27" s="539" t="s">
        <v>1004</v>
      </c>
      <c r="G27" s="539"/>
      <c r="H27" s="539" t="s">
        <v>453</v>
      </c>
      <c r="I27" s="539" t="s">
        <v>1077</v>
      </c>
      <c r="J27" s="539" t="s">
        <v>1004</v>
      </c>
      <c r="K27" s="539" t="s">
        <v>1004</v>
      </c>
    </row>
    <row r="28" spans="1:11" s="536" customFormat="1" ht="18.75" x14ac:dyDescent="0.3">
      <c r="A28" s="444" t="s">
        <v>1078</v>
      </c>
      <c r="B28" s="444" t="s">
        <v>1079</v>
      </c>
      <c r="C28" s="537" t="s">
        <v>1003</v>
      </c>
      <c r="D28" s="537" t="s">
        <v>450</v>
      </c>
      <c r="E28" s="524">
        <v>440000</v>
      </c>
      <c r="F28" s="539" t="s">
        <v>1004</v>
      </c>
      <c r="G28" s="539" t="s">
        <v>1004</v>
      </c>
      <c r="H28" s="539" t="s">
        <v>1004</v>
      </c>
      <c r="I28" s="539" t="s">
        <v>1004</v>
      </c>
      <c r="J28" s="539" t="s">
        <v>450</v>
      </c>
      <c r="K28" s="539" t="s">
        <v>1080</v>
      </c>
    </row>
    <row r="29" spans="1:11" s="536" customFormat="1" ht="18.75" x14ac:dyDescent="0.3">
      <c r="A29" s="444" t="s">
        <v>1081</v>
      </c>
      <c r="B29" s="444" t="s">
        <v>1082</v>
      </c>
      <c r="C29" s="537" t="s">
        <v>1003</v>
      </c>
      <c r="D29" s="537" t="s">
        <v>450</v>
      </c>
      <c r="E29" s="524">
        <v>100000</v>
      </c>
      <c r="F29" s="539" t="s">
        <v>450</v>
      </c>
      <c r="G29" s="539" t="s">
        <v>1021</v>
      </c>
      <c r="H29" s="539" t="s">
        <v>1004</v>
      </c>
      <c r="I29" s="539" t="s">
        <v>1004</v>
      </c>
      <c r="J29" s="539" t="s">
        <v>1004</v>
      </c>
      <c r="K29" s="539" t="s">
        <v>1004</v>
      </c>
    </row>
    <row r="30" spans="1:11" s="536" customFormat="1" ht="54" x14ac:dyDescent="0.3">
      <c r="A30" s="444" t="s">
        <v>1083</v>
      </c>
      <c r="B30" s="444" t="s">
        <v>1084</v>
      </c>
      <c r="C30" s="537" t="s">
        <v>1003</v>
      </c>
      <c r="D30" s="537" t="s">
        <v>1015</v>
      </c>
      <c r="E30" s="524">
        <v>500000</v>
      </c>
      <c r="F30" s="539" t="s">
        <v>1004</v>
      </c>
      <c r="G30" s="539" t="s">
        <v>1004</v>
      </c>
      <c r="H30" s="539" t="s">
        <v>463</v>
      </c>
      <c r="I30" s="539" t="s">
        <v>1077</v>
      </c>
      <c r="J30" s="539" t="s">
        <v>463</v>
      </c>
      <c r="K30" s="539" t="s">
        <v>1077</v>
      </c>
    </row>
    <row r="31" spans="1:11" s="536" customFormat="1" ht="18.75" customHeight="1" x14ac:dyDescent="0.35">
      <c r="C31" s="549"/>
      <c r="D31" s="525"/>
      <c r="E31" s="526">
        <f>SUM(E6:E30)</f>
        <v>4188000</v>
      </c>
      <c r="F31" s="540"/>
      <c r="G31" s="540"/>
      <c r="H31" s="540"/>
      <c r="I31" s="540"/>
      <c r="J31" s="540"/>
      <c r="K31" s="540"/>
    </row>
    <row r="32" spans="1:11" s="536" customFormat="1" ht="22.5" x14ac:dyDescent="0.45">
      <c r="A32" s="541" t="s">
        <v>1085</v>
      </c>
      <c r="C32" s="549"/>
      <c r="E32" s="542"/>
    </row>
    <row r="33" spans="1:11" s="536" customFormat="1" ht="18.75" x14ac:dyDescent="0.3">
      <c r="A33" s="742" t="s">
        <v>1086</v>
      </c>
      <c r="B33" s="742"/>
      <c r="C33" s="742"/>
      <c r="D33" s="742"/>
      <c r="E33" s="742"/>
      <c r="F33" s="742"/>
      <c r="G33" s="742"/>
      <c r="H33" s="742"/>
      <c r="I33" s="742"/>
      <c r="J33" s="742"/>
      <c r="K33" s="742"/>
    </row>
    <row r="34" spans="1:11" s="536" customFormat="1" ht="18.75" x14ac:dyDescent="0.3">
      <c r="A34" s="444" t="s">
        <v>989</v>
      </c>
      <c r="B34" s="444" t="s">
        <v>990</v>
      </c>
      <c r="C34" s="537" t="s">
        <v>991</v>
      </c>
      <c r="D34" s="739" t="s">
        <v>992</v>
      </c>
      <c r="E34" s="740"/>
      <c r="F34" s="743" t="s">
        <v>993</v>
      </c>
      <c r="G34" s="743"/>
      <c r="H34" s="743" t="s">
        <v>994</v>
      </c>
      <c r="I34" s="743"/>
      <c r="J34" s="743" t="s">
        <v>995</v>
      </c>
      <c r="K34" s="743"/>
    </row>
    <row r="35" spans="1:11" s="536" customFormat="1" ht="21" customHeight="1" x14ac:dyDescent="0.3">
      <c r="A35" s="444" t="s">
        <v>1087</v>
      </c>
      <c r="B35" s="444" t="s">
        <v>1088</v>
      </c>
      <c r="C35" s="537"/>
      <c r="D35" s="537" t="s">
        <v>998</v>
      </c>
      <c r="E35" s="537" t="s">
        <v>999</v>
      </c>
      <c r="F35" s="444" t="s">
        <v>998</v>
      </c>
      <c r="G35" s="444" t="s">
        <v>999</v>
      </c>
      <c r="H35" s="444" t="s">
        <v>998</v>
      </c>
      <c r="I35" s="444" t="s">
        <v>999</v>
      </c>
      <c r="J35" s="444" t="s">
        <v>998</v>
      </c>
      <c r="K35" s="444" t="s">
        <v>999</v>
      </c>
    </row>
    <row r="36" spans="1:11" s="536" customFormat="1" ht="18.75" x14ac:dyDescent="0.3">
      <c r="A36" s="444" t="s">
        <v>450</v>
      </c>
      <c r="B36" s="444" t="s">
        <v>1089</v>
      </c>
      <c r="C36" s="537" t="s">
        <v>1008</v>
      </c>
      <c r="D36" s="513" t="s">
        <v>455</v>
      </c>
      <c r="E36" s="530">
        <v>429000</v>
      </c>
      <c r="F36" s="444" t="s">
        <v>1004</v>
      </c>
      <c r="G36" s="444" t="s">
        <v>1004</v>
      </c>
      <c r="H36" s="444" t="s">
        <v>453</v>
      </c>
      <c r="I36" s="444" t="s">
        <v>1090</v>
      </c>
      <c r="J36" s="444" t="s">
        <v>450</v>
      </c>
      <c r="K36" s="444" t="s">
        <v>1091</v>
      </c>
    </row>
    <row r="37" spans="1:11" s="536" customFormat="1" ht="18.75" x14ac:dyDescent="0.3">
      <c r="A37" s="444" t="s">
        <v>1001</v>
      </c>
      <c r="B37" s="444" t="s">
        <v>1092</v>
      </c>
      <c r="C37" s="537" t="s">
        <v>1008</v>
      </c>
      <c r="D37" s="513" t="s">
        <v>459</v>
      </c>
      <c r="E37" s="530">
        <v>224000</v>
      </c>
      <c r="F37" s="444" t="s">
        <v>1004</v>
      </c>
      <c r="G37" s="444" t="s">
        <v>1004</v>
      </c>
      <c r="H37" s="444" t="s">
        <v>456</v>
      </c>
      <c r="I37" s="444" t="s">
        <v>1093</v>
      </c>
      <c r="J37" s="444" t="s">
        <v>455</v>
      </c>
      <c r="K37" s="444" t="s">
        <v>1094</v>
      </c>
    </row>
    <row r="38" spans="1:11" s="536" customFormat="1" ht="19.5" x14ac:dyDescent="0.35">
      <c r="C38" s="549"/>
      <c r="D38" s="529"/>
      <c r="E38" s="533">
        <f>SUM(E36:E37)</f>
        <v>653000</v>
      </c>
    </row>
    <row r="39" spans="1:11" s="536" customFormat="1" ht="18.75" x14ac:dyDescent="0.3">
      <c r="A39" s="742" t="s">
        <v>1095</v>
      </c>
      <c r="B39" s="742"/>
      <c r="C39" s="742"/>
      <c r="D39" s="742"/>
      <c r="E39" s="742"/>
      <c r="F39" s="742"/>
      <c r="G39" s="742"/>
      <c r="H39" s="742"/>
      <c r="I39" s="742"/>
      <c r="J39" s="742"/>
      <c r="K39" s="742"/>
    </row>
    <row r="40" spans="1:11" s="536" customFormat="1" ht="36" x14ac:dyDescent="0.3">
      <c r="A40" s="444" t="s">
        <v>989</v>
      </c>
      <c r="B40" s="444" t="s">
        <v>990</v>
      </c>
      <c r="C40" s="537" t="s">
        <v>1096</v>
      </c>
      <c r="D40" s="739" t="s">
        <v>992</v>
      </c>
      <c r="E40" s="740"/>
      <c r="F40" s="444" t="s">
        <v>992</v>
      </c>
      <c r="G40" s="743" t="s">
        <v>1097</v>
      </c>
      <c r="H40" s="743"/>
      <c r="I40" s="743" t="s">
        <v>994</v>
      </c>
      <c r="J40" s="743"/>
      <c r="K40" s="444" t="s">
        <v>995</v>
      </c>
    </row>
    <row r="41" spans="1:11" s="536" customFormat="1" ht="36" x14ac:dyDescent="0.3">
      <c r="A41" s="444" t="s">
        <v>1098</v>
      </c>
      <c r="B41" s="444" t="s">
        <v>1099</v>
      </c>
      <c r="C41" s="537"/>
      <c r="D41" s="537" t="s">
        <v>998</v>
      </c>
      <c r="E41" s="537" t="s">
        <v>999</v>
      </c>
      <c r="F41" s="537" t="s">
        <v>998</v>
      </c>
      <c r="G41" s="537" t="s">
        <v>999</v>
      </c>
      <c r="H41" s="537" t="s">
        <v>998</v>
      </c>
      <c r="I41" s="537" t="s">
        <v>999</v>
      </c>
      <c r="J41" s="537" t="s">
        <v>998</v>
      </c>
      <c r="K41" s="537" t="s">
        <v>999</v>
      </c>
    </row>
    <row r="42" spans="1:11" s="536" customFormat="1" ht="36" x14ac:dyDescent="0.3">
      <c r="A42" s="444" t="s">
        <v>450</v>
      </c>
      <c r="B42" s="444" t="s">
        <v>1100</v>
      </c>
      <c r="C42" s="537" t="s">
        <v>1008</v>
      </c>
      <c r="D42" s="513" t="s">
        <v>455</v>
      </c>
      <c r="E42" s="530">
        <v>180000</v>
      </c>
      <c r="F42" s="444" t="s">
        <v>1004</v>
      </c>
      <c r="G42" s="444" t="s">
        <v>1004</v>
      </c>
      <c r="H42" s="444" t="s">
        <v>453</v>
      </c>
      <c r="I42" s="444" t="s">
        <v>1031</v>
      </c>
      <c r="J42" s="444" t="s">
        <v>450</v>
      </c>
      <c r="K42" s="444" t="s">
        <v>1027</v>
      </c>
    </row>
    <row r="43" spans="1:11" s="536" customFormat="1" ht="18.75" x14ac:dyDescent="0.3">
      <c r="A43" s="444" t="s">
        <v>1001</v>
      </c>
      <c r="B43" s="444" t="s">
        <v>1101</v>
      </c>
      <c r="C43" s="537" t="s">
        <v>1102</v>
      </c>
      <c r="D43" s="513" t="s">
        <v>1103</v>
      </c>
      <c r="E43" s="530">
        <v>28000</v>
      </c>
      <c r="F43" s="444" t="s">
        <v>1004</v>
      </c>
      <c r="G43" s="444" t="s">
        <v>1004</v>
      </c>
      <c r="H43" s="444" t="s">
        <v>1104</v>
      </c>
      <c r="I43" s="444" t="s">
        <v>1105</v>
      </c>
      <c r="J43" s="444" t="s">
        <v>1004</v>
      </c>
      <c r="K43" s="444" t="s">
        <v>1004</v>
      </c>
    </row>
    <row r="44" spans="1:11" s="536" customFormat="1" ht="19.5" x14ac:dyDescent="0.35">
      <c r="C44" s="549"/>
      <c r="D44" s="529"/>
      <c r="E44" s="533">
        <f>SUM(E42:E43)</f>
        <v>208000</v>
      </c>
    </row>
    <row r="45" spans="1:11" s="536" customFormat="1" ht="22.5" x14ac:dyDescent="0.45">
      <c r="A45" s="541" t="s">
        <v>1106</v>
      </c>
      <c r="C45" s="549"/>
      <c r="E45" s="542"/>
    </row>
    <row r="46" spans="1:11" s="536" customFormat="1" ht="18.75" x14ac:dyDescent="0.3">
      <c r="A46" s="742" t="s">
        <v>1107</v>
      </c>
      <c r="B46" s="742"/>
      <c r="C46" s="742"/>
      <c r="D46" s="742"/>
      <c r="E46" s="742"/>
      <c r="F46" s="742"/>
      <c r="G46" s="742"/>
      <c r="H46" s="742"/>
      <c r="I46" s="742"/>
      <c r="J46" s="742"/>
      <c r="K46" s="742"/>
    </row>
    <row r="47" spans="1:11" s="536" customFormat="1" ht="18.75" x14ac:dyDescent="0.3">
      <c r="A47" s="444" t="s">
        <v>989</v>
      </c>
      <c r="B47" s="444" t="s">
        <v>990</v>
      </c>
      <c r="C47" s="537" t="s">
        <v>991</v>
      </c>
      <c r="D47" s="739" t="s">
        <v>992</v>
      </c>
      <c r="E47" s="740"/>
      <c r="F47" s="743" t="s">
        <v>993</v>
      </c>
      <c r="G47" s="743"/>
      <c r="H47" s="743" t="s">
        <v>994</v>
      </c>
      <c r="I47" s="743"/>
      <c r="J47" s="743" t="s">
        <v>995</v>
      </c>
      <c r="K47" s="743"/>
    </row>
    <row r="48" spans="1:11" s="536" customFormat="1" ht="36" x14ac:dyDescent="0.3">
      <c r="A48" s="444">
        <v>3</v>
      </c>
      <c r="B48" s="444" t="s">
        <v>1108</v>
      </c>
      <c r="C48" s="537"/>
      <c r="D48" s="537" t="s">
        <v>998</v>
      </c>
      <c r="E48" s="537" t="s">
        <v>999</v>
      </c>
      <c r="F48" s="537" t="s">
        <v>998</v>
      </c>
      <c r="G48" s="537" t="s">
        <v>999</v>
      </c>
      <c r="H48" s="537" t="s">
        <v>998</v>
      </c>
      <c r="I48" s="537" t="s">
        <v>999</v>
      </c>
      <c r="J48" s="537" t="s">
        <v>998</v>
      </c>
      <c r="K48" s="537" t="s">
        <v>999</v>
      </c>
    </row>
    <row r="49" spans="1:12" s="536" customFormat="1" ht="18.75" x14ac:dyDescent="0.3">
      <c r="A49" s="444" t="s">
        <v>450</v>
      </c>
      <c r="B49" s="444" t="s">
        <v>1109</v>
      </c>
      <c r="C49" s="537" t="s">
        <v>1008</v>
      </c>
      <c r="D49" s="537" t="s">
        <v>456</v>
      </c>
      <c r="E49" s="530">
        <v>45000</v>
      </c>
      <c r="F49" s="444" t="s">
        <v>1004</v>
      </c>
      <c r="G49" s="444" t="s">
        <v>1004</v>
      </c>
      <c r="H49" s="444" t="s">
        <v>453</v>
      </c>
      <c r="I49" s="444" t="s">
        <v>1110</v>
      </c>
      <c r="J49" s="444" t="s">
        <v>453</v>
      </c>
      <c r="K49" s="444" t="s">
        <v>1110</v>
      </c>
    </row>
    <row r="50" spans="1:12" s="536" customFormat="1" ht="18.75" x14ac:dyDescent="0.3">
      <c r="A50" s="444" t="s">
        <v>1001</v>
      </c>
      <c r="B50" s="444" t="s">
        <v>1111</v>
      </c>
      <c r="C50" s="537" t="s">
        <v>1003</v>
      </c>
      <c r="D50" s="537" t="s">
        <v>453</v>
      </c>
      <c r="E50" s="530">
        <v>29000</v>
      </c>
      <c r="F50" s="444" t="s">
        <v>1004</v>
      </c>
      <c r="G50" s="444" t="s">
        <v>1004</v>
      </c>
      <c r="H50" s="444" t="s">
        <v>450</v>
      </c>
      <c r="I50" s="444" t="s">
        <v>1112</v>
      </c>
      <c r="J50" s="444" t="s">
        <v>450</v>
      </c>
      <c r="K50" s="444" t="s">
        <v>1112</v>
      </c>
    </row>
    <row r="51" spans="1:12" s="536" customFormat="1" ht="18.75" x14ac:dyDescent="0.3">
      <c r="A51" s="444" t="s">
        <v>1006</v>
      </c>
      <c r="B51" s="444" t="s">
        <v>1113</v>
      </c>
      <c r="C51" s="537" t="s">
        <v>1008</v>
      </c>
      <c r="D51" s="537" t="s">
        <v>453</v>
      </c>
      <c r="E51" s="530">
        <v>20000</v>
      </c>
      <c r="F51" s="444" t="s">
        <v>1004</v>
      </c>
      <c r="G51" s="444" t="s">
        <v>1004</v>
      </c>
      <c r="H51" s="444" t="s">
        <v>450</v>
      </c>
      <c r="I51" s="444" t="s">
        <v>463</v>
      </c>
      <c r="J51" s="444" t="s">
        <v>450</v>
      </c>
      <c r="K51" s="444" t="s">
        <v>463</v>
      </c>
    </row>
    <row r="52" spans="1:12" s="536" customFormat="1" ht="19.5" x14ac:dyDescent="0.35">
      <c r="C52" s="549"/>
      <c r="E52" s="533">
        <f>SUM(E49:E51)</f>
        <v>94000</v>
      </c>
    </row>
    <row r="53" spans="1:12" s="536" customFormat="1" ht="22.5" x14ac:dyDescent="0.45">
      <c r="A53" s="541" t="s">
        <v>1114</v>
      </c>
      <c r="C53" s="549"/>
      <c r="E53" s="542"/>
    </row>
    <row r="54" spans="1:12" s="536" customFormat="1" ht="18.75" x14ac:dyDescent="0.3">
      <c r="A54" s="742" t="s">
        <v>1115</v>
      </c>
      <c r="B54" s="742"/>
      <c r="C54" s="742"/>
      <c r="D54" s="742"/>
      <c r="E54" s="742"/>
      <c r="F54" s="742"/>
      <c r="G54" s="742"/>
      <c r="H54" s="742"/>
      <c r="I54" s="742"/>
      <c r="J54" s="742"/>
      <c r="K54" s="742"/>
    </row>
    <row r="55" spans="1:12" s="536" customFormat="1" ht="18.75" x14ac:dyDescent="0.3">
      <c r="A55" s="444" t="s">
        <v>989</v>
      </c>
      <c r="B55" s="444" t="s">
        <v>990</v>
      </c>
      <c r="C55" s="537" t="s">
        <v>991</v>
      </c>
      <c r="D55" s="739" t="s">
        <v>992</v>
      </c>
      <c r="E55" s="740"/>
      <c r="F55" s="743"/>
      <c r="G55" s="743"/>
      <c r="H55" s="743"/>
      <c r="I55" s="743"/>
      <c r="J55" s="743" t="s">
        <v>995</v>
      </c>
      <c r="K55" s="743"/>
    </row>
    <row r="56" spans="1:12" s="536" customFormat="1" ht="36" x14ac:dyDescent="0.3">
      <c r="A56" s="444" t="s">
        <v>1116</v>
      </c>
      <c r="B56" s="444" t="s">
        <v>1117</v>
      </c>
      <c r="C56" s="537"/>
      <c r="D56" s="537" t="s">
        <v>998</v>
      </c>
      <c r="E56" s="444" t="s">
        <v>999</v>
      </c>
      <c r="F56" s="444" t="s">
        <v>998</v>
      </c>
      <c r="G56" s="444" t="s">
        <v>999</v>
      </c>
      <c r="H56" s="444" t="s">
        <v>998</v>
      </c>
      <c r="I56" s="444" t="s">
        <v>999</v>
      </c>
      <c r="J56" s="444" t="s">
        <v>998</v>
      </c>
      <c r="K56" s="444" t="s">
        <v>999</v>
      </c>
    </row>
    <row r="57" spans="1:12" s="536" customFormat="1" ht="36" x14ac:dyDescent="0.3">
      <c r="A57" s="444" t="s">
        <v>450</v>
      </c>
      <c r="B57" s="444" t="s">
        <v>1118</v>
      </c>
      <c r="C57" s="537" t="s">
        <v>1008</v>
      </c>
      <c r="D57" s="537" t="s">
        <v>450</v>
      </c>
      <c r="E57" s="531">
        <v>600000</v>
      </c>
      <c r="F57" s="539"/>
      <c r="G57" s="539"/>
      <c r="H57" s="539"/>
      <c r="I57" s="539"/>
      <c r="J57" s="539" t="s">
        <v>450</v>
      </c>
      <c r="K57" s="539" t="s">
        <v>1119</v>
      </c>
    </row>
    <row r="58" spans="1:12" s="536" customFormat="1" ht="19.5" x14ac:dyDescent="0.35">
      <c r="C58" s="549"/>
      <c r="D58" s="540"/>
      <c r="E58" s="532">
        <f>SUM(E57)</f>
        <v>600000</v>
      </c>
      <c r="F58" s="540"/>
      <c r="G58" s="540"/>
      <c r="H58" s="540"/>
      <c r="I58" s="540"/>
      <c r="J58" s="540"/>
      <c r="K58" s="540"/>
    </row>
    <row r="59" spans="1:12" s="536" customFormat="1" ht="22.5" x14ac:dyDescent="0.45">
      <c r="A59" s="543" t="s">
        <v>1120</v>
      </c>
      <c r="C59" s="549"/>
      <c r="E59" s="542"/>
    </row>
    <row r="60" spans="1:12" s="536" customFormat="1" ht="18.75" x14ac:dyDescent="0.3">
      <c r="A60" s="742" t="s">
        <v>1121</v>
      </c>
      <c r="B60" s="742"/>
      <c r="C60" s="742"/>
      <c r="D60" s="742"/>
      <c r="E60" s="742"/>
      <c r="F60" s="742"/>
      <c r="G60" s="742"/>
      <c r="H60" s="742"/>
      <c r="I60" s="742"/>
      <c r="J60" s="742"/>
      <c r="K60" s="742"/>
    </row>
    <row r="61" spans="1:12" s="536" customFormat="1" ht="18.75" x14ac:dyDescent="0.3">
      <c r="A61" s="444" t="s">
        <v>989</v>
      </c>
      <c r="B61" s="444" t="s">
        <v>990</v>
      </c>
      <c r="C61" s="537" t="s">
        <v>991</v>
      </c>
      <c r="D61" s="739" t="s">
        <v>992</v>
      </c>
      <c r="E61" s="740"/>
      <c r="F61" s="741" t="s">
        <v>993</v>
      </c>
      <c r="G61" s="741"/>
      <c r="H61" s="741" t="s">
        <v>994</v>
      </c>
      <c r="I61" s="741"/>
      <c r="J61" s="741" t="s">
        <v>995</v>
      </c>
      <c r="K61" s="741"/>
    </row>
    <row r="62" spans="1:12" s="536" customFormat="1" ht="36" x14ac:dyDescent="0.3">
      <c r="A62" s="444" t="s">
        <v>1122</v>
      </c>
      <c r="B62" s="444" t="s">
        <v>1123</v>
      </c>
      <c r="C62" s="537"/>
      <c r="D62" s="537" t="s">
        <v>998</v>
      </c>
      <c r="E62" s="537" t="s">
        <v>999</v>
      </c>
      <c r="F62" s="537" t="s">
        <v>998</v>
      </c>
      <c r="G62" s="537" t="s">
        <v>999</v>
      </c>
      <c r="H62" s="537" t="s">
        <v>998</v>
      </c>
      <c r="I62" s="537" t="s">
        <v>999</v>
      </c>
      <c r="J62" s="537" t="s">
        <v>998</v>
      </c>
      <c r="K62" s="537" t="s">
        <v>999</v>
      </c>
      <c r="L62" s="544"/>
    </row>
    <row r="63" spans="1:12" s="536" customFormat="1" ht="36" x14ac:dyDescent="0.3">
      <c r="A63" s="444" t="s">
        <v>450</v>
      </c>
      <c r="B63" s="444" t="s">
        <v>1124</v>
      </c>
      <c r="C63" s="537" t="s">
        <v>1008</v>
      </c>
      <c r="D63" s="537" t="s">
        <v>1015</v>
      </c>
      <c r="E63" s="524">
        <v>800000</v>
      </c>
      <c r="F63" s="539" t="s">
        <v>1004</v>
      </c>
      <c r="G63" s="539" t="s">
        <v>1004</v>
      </c>
      <c r="H63" s="539" t="s">
        <v>463</v>
      </c>
      <c r="I63" s="539" t="s">
        <v>1024</v>
      </c>
      <c r="J63" s="539" t="s">
        <v>463</v>
      </c>
      <c r="K63" s="539" t="s">
        <v>1024</v>
      </c>
    </row>
    <row r="64" spans="1:12" s="536" customFormat="1" ht="18.75" x14ac:dyDescent="0.3">
      <c r="A64" s="444" t="s">
        <v>1001</v>
      </c>
      <c r="B64" s="444" t="s">
        <v>1125</v>
      </c>
      <c r="C64" s="537" t="s">
        <v>1003</v>
      </c>
      <c r="D64" s="537" t="s">
        <v>453</v>
      </c>
      <c r="E64" s="524">
        <v>50000</v>
      </c>
      <c r="F64" s="539" t="s">
        <v>1004</v>
      </c>
      <c r="G64" s="539" t="s">
        <v>1004</v>
      </c>
      <c r="H64" s="539" t="s">
        <v>450</v>
      </c>
      <c r="I64" s="539" t="s">
        <v>1009</v>
      </c>
      <c r="J64" s="539" t="s">
        <v>450</v>
      </c>
      <c r="K64" s="539" t="s">
        <v>1009</v>
      </c>
    </row>
    <row r="65" spans="1:11" s="536" customFormat="1" ht="36" x14ac:dyDescent="0.3">
      <c r="A65" s="444" t="s">
        <v>1006</v>
      </c>
      <c r="B65" s="444" t="s">
        <v>1126</v>
      </c>
      <c r="C65" s="537" t="s">
        <v>1008</v>
      </c>
      <c r="D65" s="537" t="s">
        <v>1047</v>
      </c>
      <c r="E65" s="524">
        <v>80000</v>
      </c>
      <c r="F65" s="539" t="s">
        <v>1004</v>
      </c>
      <c r="G65" s="539" t="s">
        <v>1004</v>
      </c>
      <c r="H65" s="539" t="s">
        <v>1021</v>
      </c>
      <c r="I65" s="539" t="s">
        <v>1024</v>
      </c>
      <c r="J65" s="539" t="s">
        <v>1021</v>
      </c>
      <c r="K65" s="539" t="s">
        <v>1044</v>
      </c>
    </row>
    <row r="66" spans="1:11" s="536" customFormat="1" ht="18.75" x14ac:dyDescent="0.3">
      <c r="A66" s="444" t="s">
        <v>1013</v>
      </c>
      <c r="B66" s="444" t="s">
        <v>1127</v>
      </c>
      <c r="C66" s="537" t="s">
        <v>1008</v>
      </c>
      <c r="D66" s="537" t="s">
        <v>1005</v>
      </c>
      <c r="E66" s="524">
        <v>600000</v>
      </c>
      <c r="F66" s="539" t="s">
        <v>1004</v>
      </c>
      <c r="G66" s="539" t="s">
        <v>1004</v>
      </c>
      <c r="H66" s="539" t="s">
        <v>1004</v>
      </c>
      <c r="I66" s="539" t="s">
        <v>1004</v>
      </c>
      <c r="J66" s="539" t="s">
        <v>1005</v>
      </c>
      <c r="K66" s="539" t="s">
        <v>1119</v>
      </c>
    </row>
    <row r="67" spans="1:11" s="536" customFormat="1" ht="18.75" x14ac:dyDescent="0.3">
      <c r="A67" s="444" t="s">
        <v>1017</v>
      </c>
      <c r="B67" s="444" t="s">
        <v>1128</v>
      </c>
      <c r="C67" s="537" t="s">
        <v>1008</v>
      </c>
      <c r="D67" s="537" t="s">
        <v>455</v>
      </c>
      <c r="E67" s="524">
        <v>180000</v>
      </c>
      <c r="F67" s="539" t="s">
        <v>1004</v>
      </c>
      <c r="G67" s="539" t="s">
        <v>1004</v>
      </c>
      <c r="H67" s="539" t="s">
        <v>450</v>
      </c>
      <c r="I67" s="539" t="s">
        <v>1027</v>
      </c>
      <c r="J67" s="539" t="s">
        <v>453</v>
      </c>
      <c r="K67" s="539" t="s">
        <v>1031</v>
      </c>
    </row>
    <row r="68" spans="1:11" s="536" customFormat="1" ht="36" x14ac:dyDescent="0.3">
      <c r="A68" s="444" t="s">
        <v>1019</v>
      </c>
      <c r="B68" s="444" t="s">
        <v>1129</v>
      </c>
      <c r="C68" s="537" t="s">
        <v>1008</v>
      </c>
      <c r="D68" s="537" t="s">
        <v>456</v>
      </c>
      <c r="E68" s="524">
        <v>790000</v>
      </c>
      <c r="F68" s="539" t="s">
        <v>1004</v>
      </c>
      <c r="G68" s="539" t="s">
        <v>1004</v>
      </c>
      <c r="H68" s="539" t="s">
        <v>456</v>
      </c>
      <c r="I68" s="539" t="s">
        <v>1130</v>
      </c>
      <c r="J68" s="539" t="s">
        <v>1004</v>
      </c>
      <c r="K68" s="539" t="s">
        <v>1004</v>
      </c>
    </row>
    <row r="69" spans="1:11" s="536" customFormat="1" ht="19.5" x14ac:dyDescent="0.35">
      <c r="C69" s="549"/>
      <c r="D69" s="540"/>
      <c r="E69" s="526">
        <f>SUM(E63:E68)</f>
        <v>2500000</v>
      </c>
      <c r="F69" s="540"/>
      <c r="G69" s="540"/>
      <c r="H69" s="540"/>
      <c r="I69" s="540"/>
      <c r="J69" s="540"/>
      <c r="K69" s="540"/>
    </row>
    <row r="70" spans="1:11" s="536" customFormat="1" ht="19.5" x14ac:dyDescent="0.35">
      <c r="C70" s="549"/>
      <c r="D70" s="540"/>
      <c r="E70" s="526"/>
      <c r="F70" s="540"/>
      <c r="G70" s="540"/>
      <c r="H70" s="540"/>
      <c r="I70" s="540"/>
      <c r="J70" s="540"/>
      <c r="K70" s="540"/>
    </row>
    <row r="71" spans="1:11" s="536" customFormat="1" ht="22.5" x14ac:dyDescent="0.45">
      <c r="A71" s="541" t="s">
        <v>1131</v>
      </c>
      <c r="C71" s="549"/>
      <c r="E71" s="542"/>
    </row>
    <row r="72" spans="1:11" s="536" customFormat="1" ht="18.75" x14ac:dyDescent="0.3">
      <c r="A72" s="742" t="s">
        <v>1132</v>
      </c>
      <c r="B72" s="742"/>
      <c r="C72" s="742"/>
      <c r="D72" s="742"/>
      <c r="E72" s="742"/>
      <c r="F72" s="742"/>
      <c r="G72" s="742"/>
      <c r="H72" s="742"/>
      <c r="I72" s="742"/>
      <c r="J72" s="742"/>
      <c r="K72" s="742"/>
    </row>
    <row r="73" spans="1:11" s="536" customFormat="1" ht="18.75" x14ac:dyDescent="0.3">
      <c r="A73" s="444" t="s">
        <v>989</v>
      </c>
      <c r="B73" s="444" t="s">
        <v>990</v>
      </c>
      <c r="C73" s="746" t="s">
        <v>991</v>
      </c>
      <c r="D73" s="739" t="s">
        <v>992</v>
      </c>
      <c r="E73" s="740"/>
      <c r="F73" s="741" t="s">
        <v>993</v>
      </c>
      <c r="G73" s="741"/>
      <c r="H73" s="741" t="s">
        <v>994</v>
      </c>
      <c r="I73" s="741"/>
      <c r="J73" s="741" t="s">
        <v>995</v>
      </c>
      <c r="K73" s="741"/>
    </row>
    <row r="74" spans="1:11" s="536" customFormat="1" ht="36" x14ac:dyDescent="0.3">
      <c r="A74" s="444"/>
      <c r="B74" s="444" t="s">
        <v>1133</v>
      </c>
      <c r="C74" s="747"/>
      <c r="D74" s="537" t="s">
        <v>998</v>
      </c>
      <c r="E74" s="537" t="s">
        <v>999</v>
      </c>
      <c r="F74" s="537" t="s">
        <v>998</v>
      </c>
      <c r="G74" s="537" t="s">
        <v>999</v>
      </c>
      <c r="H74" s="537" t="s">
        <v>998</v>
      </c>
      <c r="I74" s="537" t="s">
        <v>999</v>
      </c>
      <c r="J74" s="537" t="s">
        <v>998</v>
      </c>
      <c r="K74" s="537" t="s">
        <v>999</v>
      </c>
    </row>
    <row r="75" spans="1:11" s="536" customFormat="1" ht="36" x14ac:dyDescent="0.3">
      <c r="A75" s="444" t="s">
        <v>450</v>
      </c>
      <c r="B75" s="444" t="s">
        <v>1134</v>
      </c>
      <c r="C75" s="537" t="s">
        <v>1135</v>
      </c>
      <c r="D75" s="537" t="s">
        <v>455</v>
      </c>
      <c r="E75" s="524">
        <v>960000</v>
      </c>
      <c r="F75" s="539" t="s">
        <v>455</v>
      </c>
      <c r="G75" s="539" t="s">
        <v>1136</v>
      </c>
      <c r="H75" s="539" t="s">
        <v>455</v>
      </c>
      <c r="I75" s="539" t="s">
        <v>1137</v>
      </c>
      <c r="J75" s="539" t="s">
        <v>455</v>
      </c>
      <c r="K75" s="539" t="s">
        <v>1136</v>
      </c>
    </row>
    <row r="76" spans="1:11" s="536" customFormat="1" ht="18.75" x14ac:dyDescent="0.3">
      <c r="A76" s="444"/>
      <c r="B76" s="545" t="s">
        <v>0</v>
      </c>
      <c r="C76" s="537"/>
      <c r="D76" s="539"/>
      <c r="E76" s="524">
        <v>960000</v>
      </c>
      <c r="F76" s="539"/>
      <c r="G76" s="539"/>
      <c r="H76" s="539"/>
      <c r="I76" s="539"/>
      <c r="J76" s="539"/>
      <c r="K76" s="539"/>
    </row>
    <row r="77" spans="1:11" s="536" customFormat="1" ht="22.5" x14ac:dyDescent="0.45">
      <c r="A77" s="744" t="s">
        <v>87</v>
      </c>
      <c r="B77" s="745"/>
      <c r="C77" s="550"/>
      <c r="D77" s="546"/>
      <c r="E77" s="528">
        <f>E76+E69+E58+E52+E44+E38+E31</f>
        <v>9203000</v>
      </c>
      <c r="F77" s="546"/>
      <c r="G77" s="546"/>
      <c r="H77" s="546"/>
      <c r="I77" s="546"/>
      <c r="J77" s="546"/>
      <c r="K77" s="546"/>
    </row>
    <row r="78" spans="1:11" ht="17.25" x14ac:dyDescent="0.35">
      <c r="E78" s="527"/>
    </row>
  </sheetData>
  <mergeCells count="34">
    <mergeCell ref="A77:B77"/>
    <mergeCell ref="A1:K1"/>
    <mergeCell ref="D61:E61"/>
    <mergeCell ref="F61:G61"/>
    <mergeCell ref="H61:I61"/>
    <mergeCell ref="J61:K61"/>
    <mergeCell ref="A72:K72"/>
    <mergeCell ref="C73:C74"/>
    <mergeCell ref="D73:E73"/>
    <mergeCell ref="F73:G73"/>
    <mergeCell ref="H73:I73"/>
    <mergeCell ref="J73:K73"/>
    <mergeCell ref="A54:K54"/>
    <mergeCell ref="D55:E55"/>
    <mergeCell ref="F55:G55"/>
    <mergeCell ref="H55:I55"/>
    <mergeCell ref="J55:K55"/>
    <mergeCell ref="A60:K60"/>
    <mergeCell ref="A39:K39"/>
    <mergeCell ref="D40:E40"/>
    <mergeCell ref="G40:H40"/>
    <mergeCell ref="I40:J40"/>
    <mergeCell ref="A46:K46"/>
    <mergeCell ref="D47:E47"/>
    <mergeCell ref="F47:G47"/>
    <mergeCell ref="H47:I47"/>
    <mergeCell ref="J47:K47"/>
    <mergeCell ref="D3:E3"/>
    <mergeCell ref="G3:H3"/>
    <mergeCell ref="A33:K33"/>
    <mergeCell ref="D34:E34"/>
    <mergeCell ref="F34:G34"/>
    <mergeCell ref="H34:I34"/>
    <mergeCell ref="J34:K34"/>
  </mergeCells>
  <pageMargins left="0.7" right="0.2" top="0.52" bottom="0.36" header="0.3" footer="0.2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topLeftCell="A41" zoomScaleNormal="100" workbookViewId="0">
      <selection activeCell="G54" sqref="G54"/>
    </sheetView>
  </sheetViews>
  <sheetFormatPr defaultRowHeight="23.25" x14ac:dyDescent="0.25"/>
  <cols>
    <col min="1" max="1" width="4.42578125" style="44" customWidth="1"/>
    <col min="2" max="2" width="32.5703125" style="40" customWidth="1"/>
    <col min="3" max="3" width="19" style="40" customWidth="1"/>
    <col min="4" max="4" width="19.28515625" style="40" customWidth="1"/>
    <col min="5" max="5" width="19" style="40" customWidth="1"/>
    <col min="6" max="6" width="19.7109375" style="40" customWidth="1"/>
    <col min="7" max="7" width="19" style="40" customWidth="1"/>
    <col min="8" max="8" width="19.5703125" style="40" bestFit="1" customWidth="1"/>
    <col min="9" max="9" width="13.140625" style="40" bestFit="1" customWidth="1"/>
    <col min="10" max="202" width="9.140625" style="40"/>
    <col min="203" max="203" width="4.42578125" style="40" customWidth="1"/>
    <col min="204" max="204" width="21.28515625" style="40" customWidth="1"/>
    <col min="205" max="210" width="0" style="40" hidden="1" customWidth="1"/>
    <col min="211" max="211" width="12.85546875" style="40" customWidth="1"/>
    <col min="212" max="212" width="13.5703125" style="40" customWidth="1"/>
    <col min="213" max="213" width="12.140625" style="40" customWidth="1"/>
    <col min="214" max="214" width="12.5703125" style="40" customWidth="1"/>
    <col min="215" max="215" width="11.42578125" style="40" customWidth="1"/>
    <col min="216" max="216" width="13" style="40" customWidth="1"/>
    <col min="217" max="217" width="14.5703125" style="40" bestFit="1" customWidth="1"/>
    <col min="218" max="458" width="9.140625" style="40"/>
    <col min="459" max="459" width="4.42578125" style="40" customWidth="1"/>
    <col min="460" max="460" width="21.28515625" style="40" customWidth="1"/>
    <col min="461" max="466" width="0" style="40" hidden="1" customWidth="1"/>
    <col min="467" max="467" width="12.85546875" style="40" customWidth="1"/>
    <col min="468" max="468" width="13.5703125" style="40" customWidth="1"/>
    <col min="469" max="469" width="12.140625" style="40" customWidth="1"/>
    <col min="470" max="470" width="12.5703125" style="40" customWidth="1"/>
    <col min="471" max="471" width="11.42578125" style="40" customWidth="1"/>
    <col min="472" max="472" width="13" style="40" customWidth="1"/>
    <col min="473" max="473" width="14.5703125" style="40" bestFit="1" customWidth="1"/>
    <col min="474" max="714" width="9.140625" style="40"/>
    <col min="715" max="715" width="4.42578125" style="40" customWidth="1"/>
    <col min="716" max="716" width="21.28515625" style="40" customWidth="1"/>
    <col min="717" max="722" width="0" style="40" hidden="1" customWidth="1"/>
    <col min="723" max="723" width="12.85546875" style="40" customWidth="1"/>
    <col min="724" max="724" width="13.5703125" style="40" customWidth="1"/>
    <col min="725" max="725" width="12.140625" style="40" customWidth="1"/>
    <col min="726" max="726" width="12.5703125" style="40" customWidth="1"/>
    <col min="727" max="727" width="11.42578125" style="40" customWidth="1"/>
    <col min="728" max="728" width="13" style="40" customWidth="1"/>
    <col min="729" max="729" width="14.5703125" style="40" bestFit="1" customWidth="1"/>
    <col min="730" max="970" width="9.140625" style="40"/>
    <col min="971" max="971" width="4.42578125" style="40" customWidth="1"/>
    <col min="972" max="972" width="21.28515625" style="40" customWidth="1"/>
    <col min="973" max="978" width="0" style="40" hidden="1" customWidth="1"/>
    <col min="979" max="979" width="12.85546875" style="40" customWidth="1"/>
    <col min="980" max="980" width="13.5703125" style="40" customWidth="1"/>
    <col min="981" max="981" width="12.140625" style="40" customWidth="1"/>
    <col min="982" max="982" width="12.5703125" style="40" customWidth="1"/>
    <col min="983" max="983" width="11.42578125" style="40" customWidth="1"/>
    <col min="984" max="984" width="13" style="40" customWidth="1"/>
    <col min="985" max="985" width="14.5703125" style="40" bestFit="1" customWidth="1"/>
    <col min="986" max="1226" width="9.140625" style="40"/>
    <col min="1227" max="1227" width="4.42578125" style="40" customWidth="1"/>
    <col min="1228" max="1228" width="21.28515625" style="40" customWidth="1"/>
    <col min="1229" max="1234" width="0" style="40" hidden="1" customWidth="1"/>
    <col min="1235" max="1235" width="12.85546875" style="40" customWidth="1"/>
    <col min="1236" max="1236" width="13.5703125" style="40" customWidth="1"/>
    <col min="1237" max="1237" width="12.140625" style="40" customWidth="1"/>
    <col min="1238" max="1238" width="12.5703125" style="40" customWidth="1"/>
    <col min="1239" max="1239" width="11.42578125" style="40" customWidth="1"/>
    <col min="1240" max="1240" width="13" style="40" customWidth="1"/>
    <col min="1241" max="1241" width="14.5703125" style="40" bestFit="1" customWidth="1"/>
    <col min="1242" max="1482" width="9.140625" style="40"/>
    <col min="1483" max="1483" width="4.42578125" style="40" customWidth="1"/>
    <col min="1484" max="1484" width="21.28515625" style="40" customWidth="1"/>
    <col min="1485" max="1490" width="0" style="40" hidden="1" customWidth="1"/>
    <col min="1491" max="1491" width="12.85546875" style="40" customWidth="1"/>
    <col min="1492" max="1492" width="13.5703125" style="40" customWidth="1"/>
    <col min="1493" max="1493" width="12.140625" style="40" customWidth="1"/>
    <col min="1494" max="1494" width="12.5703125" style="40" customWidth="1"/>
    <col min="1495" max="1495" width="11.42578125" style="40" customWidth="1"/>
    <col min="1496" max="1496" width="13" style="40" customWidth="1"/>
    <col min="1497" max="1497" width="14.5703125" style="40" bestFit="1" customWidth="1"/>
    <col min="1498" max="1738" width="9.140625" style="40"/>
    <col min="1739" max="1739" width="4.42578125" style="40" customWidth="1"/>
    <col min="1740" max="1740" width="21.28515625" style="40" customWidth="1"/>
    <col min="1741" max="1746" width="0" style="40" hidden="1" customWidth="1"/>
    <col min="1747" max="1747" width="12.85546875" style="40" customWidth="1"/>
    <col min="1748" max="1748" width="13.5703125" style="40" customWidth="1"/>
    <col min="1749" max="1749" width="12.140625" style="40" customWidth="1"/>
    <col min="1750" max="1750" width="12.5703125" style="40" customWidth="1"/>
    <col min="1751" max="1751" width="11.42578125" style="40" customWidth="1"/>
    <col min="1752" max="1752" width="13" style="40" customWidth="1"/>
    <col min="1753" max="1753" width="14.5703125" style="40" bestFit="1" customWidth="1"/>
    <col min="1754" max="1994" width="9.140625" style="40"/>
    <col min="1995" max="1995" width="4.42578125" style="40" customWidth="1"/>
    <col min="1996" max="1996" width="21.28515625" style="40" customWidth="1"/>
    <col min="1997" max="2002" width="0" style="40" hidden="1" customWidth="1"/>
    <col min="2003" max="2003" width="12.85546875" style="40" customWidth="1"/>
    <col min="2004" max="2004" width="13.5703125" style="40" customWidth="1"/>
    <col min="2005" max="2005" width="12.140625" style="40" customWidth="1"/>
    <col min="2006" max="2006" width="12.5703125" style="40" customWidth="1"/>
    <col min="2007" max="2007" width="11.42578125" style="40" customWidth="1"/>
    <col min="2008" max="2008" width="13" style="40" customWidth="1"/>
    <col min="2009" max="2009" width="14.5703125" style="40" bestFit="1" customWidth="1"/>
    <col min="2010" max="2250" width="9.140625" style="40"/>
    <col min="2251" max="2251" width="4.42578125" style="40" customWidth="1"/>
    <col min="2252" max="2252" width="21.28515625" style="40" customWidth="1"/>
    <col min="2253" max="2258" width="0" style="40" hidden="1" customWidth="1"/>
    <col min="2259" max="2259" width="12.85546875" style="40" customWidth="1"/>
    <col min="2260" max="2260" width="13.5703125" style="40" customWidth="1"/>
    <col min="2261" max="2261" width="12.140625" style="40" customWidth="1"/>
    <col min="2262" max="2262" width="12.5703125" style="40" customWidth="1"/>
    <col min="2263" max="2263" width="11.42578125" style="40" customWidth="1"/>
    <col min="2264" max="2264" width="13" style="40" customWidth="1"/>
    <col min="2265" max="2265" width="14.5703125" style="40" bestFit="1" customWidth="1"/>
    <col min="2266" max="2506" width="9.140625" style="40"/>
    <col min="2507" max="2507" width="4.42578125" style="40" customWidth="1"/>
    <col min="2508" max="2508" width="21.28515625" style="40" customWidth="1"/>
    <col min="2509" max="2514" width="0" style="40" hidden="1" customWidth="1"/>
    <col min="2515" max="2515" width="12.85546875" style="40" customWidth="1"/>
    <col min="2516" max="2516" width="13.5703125" style="40" customWidth="1"/>
    <col min="2517" max="2517" width="12.140625" style="40" customWidth="1"/>
    <col min="2518" max="2518" width="12.5703125" style="40" customWidth="1"/>
    <col min="2519" max="2519" width="11.42578125" style="40" customWidth="1"/>
    <col min="2520" max="2520" width="13" style="40" customWidth="1"/>
    <col min="2521" max="2521" width="14.5703125" style="40" bestFit="1" customWidth="1"/>
    <col min="2522" max="2762" width="9.140625" style="40"/>
    <col min="2763" max="2763" width="4.42578125" style="40" customWidth="1"/>
    <col min="2764" max="2764" width="21.28515625" style="40" customWidth="1"/>
    <col min="2765" max="2770" width="0" style="40" hidden="1" customWidth="1"/>
    <col min="2771" max="2771" width="12.85546875" style="40" customWidth="1"/>
    <col min="2772" max="2772" width="13.5703125" style="40" customWidth="1"/>
    <col min="2773" max="2773" width="12.140625" style="40" customWidth="1"/>
    <col min="2774" max="2774" width="12.5703125" style="40" customWidth="1"/>
    <col min="2775" max="2775" width="11.42578125" style="40" customWidth="1"/>
    <col min="2776" max="2776" width="13" style="40" customWidth="1"/>
    <col min="2777" max="2777" width="14.5703125" style="40" bestFit="1" customWidth="1"/>
    <col min="2778" max="3018" width="9.140625" style="40"/>
    <col min="3019" max="3019" width="4.42578125" style="40" customWidth="1"/>
    <col min="3020" max="3020" width="21.28515625" style="40" customWidth="1"/>
    <col min="3021" max="3026" width="0" style="40" hidden="1" customWidth="1"/>
    <col min="3027" max="3027" width="12.85546875" style="40" customWidth="1"/>
    <col min="3028" max="3028" width="13.5703125" style="40" customWidth="1"/>
    <col min="3029" max="3029" width="12.140625" style="40" customWidth="1"/>
    <col min="3030" max="3030" width="12.5703125" style="40" customWidth="1"/>
    <col min="3031" max="3031" width="11.42578125" style="40" customWidth="1"/>
    <col min="3032" max="3032" width="13" style="40" customWidth="1"/>
    <col min="3033" max="3033" width="14.5703125" style="40" bestFit="1" customWidth="1"/>
    <col min="3034" max="3274" width="9.140625" style="40"/>
    <col min="3275" max="3275" width="4.42578125" style="40" customWidth="1"/>
    <col min="3276" max="3276" width="21.28515625" style="40" customWidth="1"/>
    <col min="3277" max="3282" width="0" style="40" hidden="1" customWidth="1"/>
    <col min="3283" max="3283" width="12.85546875" style="40" customWidth="1"/>
    <col min="3284" max="3284" width="13.5703125" style="40" customWidth="1"/>
    <col min="3285" max="3285" width="12.140625" style="40" customWidth="1"/>
    <col min="3286" max="3286" width="12.5703125" style="40" customWidth="1"/>
    <col min="3287" max="3287" width="11.42578125" style="40" customWidth="1"/>
    <col min="3288" max="3288" width="13" style="40" customWidth="1"/>
    <col min="3289" max="3289" width="14.5703125" style="40" bestFit="1" customWidth="1"/>
    <col min="3290" max="3530" width="9.140625" style="40"/>
    <col min="3531" max="3531" width="4.42578125" style="40" customWidth="1"/>
    <col min="3532" max="3532" width="21.28515625" style="40" customWidth="1"/>
    <col min="3533" max="3538" width="0" style="40" hidden="1" customWidth="1"/>
    <col min="3539" max="3539" width="12.85546875" style="40" customWidth="1"/>
    <col min="3540" max="3540" width="13.5703125" style="40" customWidth="1"/>
    <col min="3541" max="3541" width="12.140625" style="40" customWidth="1"/>
    <col min="3542" max="3542" width="12.5703125" style="40" customWidth="1"/>
    <col min="3543" max="3543" width="11.42578125" style="40" customWidth="1"/>
    <col min="3544" max="3544" width="13" style="40" customWidth="1"/>
    <col min="3545" max="3545" width="14.5703125" style="40" bestFit="1" customWidth="1"/>
    <col min="3546" max="3786" width="9.140625" style="40"/>
    <col min="3787" max="3787" width="4.42578125" style="40" customWidth="1"/>
    <col min="3788" max="3788" width="21.28515625" style="40" customWidth="1"/>
    <col min="3789" max="3794" width="0" style="40" hidden="1" customWidth="1"/>
    <col min="3795" max="3795" width="12.85546875" style="40" customWidth="1"/>
    <col min="3796" max="3796" width="13.5703125" style="40" customWidth="1"/>
    <col min="3797" max="3797" width="12.140625" style="40" customWidth="1"/>
    <col min="3798" max="3798" width="12.5703125" style="40" customWidth="1"/>
    <col min="3799" max="3799" width="11.42578125" style="40" customWidth="1"/>
    <col min="3800" max="3800" width="13" style="40" customWidth="1"/>
    <col min="3801" max="3801" width="14.5703125" style="40" bestFit="1" customWidth="1"/>
    <col min="3802" max="4042" width="9.140625" style="40"/>
    <col min="4043" max="4043" width="4.42578125" style="40" customWidth="1"/>
    <col min="4044" max="4044" width="21.28515625" style="40" customWidth="1"/>
    <col min="4045" max="4050" width="0" style="40" hidden="1" customWidth="1"/>
    <col min="4051" max="4051" width="12.85546875" style="40" customWidth="1"/>
    <col min="4052" max="4052" width="13.5703125" style="40" customWidth="1"/>
    <col min="4053" max="4053" width="12.140625" style="40" customWidth="1"/>
    <col min="4054" max="4054" width="12.5703125" style="40" customWidth="1"/>
    <col min="4055" max="4055" width="11.42578125" style="40" customWidth="1"/>
    <col min="4056" max="4056" width="13" style="40" customWidth="1"/>
    <col min="4057" max="4057" width="14.5703125" style="40" bestFit="1" customWidth="1"/>
    <col min="4058" max="4298" width="9.140625" style="40"/>
    <col min="4299" max="4299" width="4.42578125" style="40" customWidth="1"/>
    <col min="4300" max="4300" width="21.28515625" style="40" customWidth="1"/>
    <col min="4301" max="4306" width="0" style="40" hidden="1" customWidth="1"/>
    <col min="4307" max="4307" width="12.85546875" style="40" customWidth="1"/>
    <col min="4308" max="4308" width="13.5703125" style="40" customWidth="1"/>
    <col min="4309" max="4309" width="12.140625" style="40" customWidth="1"/>
    <col min="4310" max="4310" width="12.5703125" style="40" customWidth="1"/>
    <col min="4311" max="4311" width="11.42578125" style="40" customWidth="1"/>
    <col min="4312" max="4312" width="13" style="40" customWidth="1"/>
    <col min="4313" max="4313" width="14.5703125" style="40" bestFit="1" customWidth="1"/>
    <col min="4314" max="4554" width="9.140625" style="40"/>
    <col min="4555" max="4555" width="4.42578125" style="40" customWidth="1"/>
    <col min="4556" max="4556" width="21.28515625" style="40" customWidth="1"/>
    <col min="4557" max="4562" width="0" style="40" hidden="1" customWidth="1"/>
    <col min="4563" max="4563" width="12.85546875" style="40" customWidth="1"/>
    <col min="4564" max="4564" width="13.5703125" style="40" customWidth="1"/>
    <col min="4565" max="4565" width="12.140625" style="40" customWidth="1"/>
    <col min="4566" max="4566" width="12.5703125" style="40" customWidth="1"/>
    <col min="4567" max="4567" width="11.42578125" style="40" customWidth="1"/>
    <col min="4568" max="4568" width="13" style="40" customWidth="1"/>
    <col min="4569" max="4569" width="14.5703125" style="40" bestFit="1" customWidth="1"/>
    <col min="4570" max="4810" width="9.140625" style="40"/>
    <col min="4811" max="4811" width="4.42578125" style="40" customWidth="1"/>
    <col min="4812" max="4812" width="21.28515625" style="40" customWidth="1"/>
    <col min="4813" max="4818" width="0" style="40" hidden="1" customWidth="1"/>
    <col min="4819" max="4819" width="12.85546875" style="40" customWidth="1"/>
    <col min="4820" max="4820" width="13.5703125" style="40" customWidth="1"/>
    <col min="4821" max="4821" width="12.140625" style="40" customWidth="1"/>
    <col min="4822" max="4822" width="12.5703125" style="40" customWidth="1"/>
    <col min="4823" max="4823" width="11.42578125" style="40" customWidth="1"/>
    <col min="4824" max="4824" width="13" style="40" customWidth="1"/>
    <col min="4825" max="4825" width="14.5703125" style="40" bestFit="1" customWidth="1"/>
    <col min="4826" max="5066" width="9.140625" style="40"/>
    <col min="5067" max="5067" width="4.42578125" style="40" customWidth="1"/>
    <col min="5068" max="5068" width="21.28515625" style="40" customWidth="1"/>
    <col min="5069" max="5074" width="0" style="40" hidden="1" customWidth="1"/>
    <col min="5075" max="5075" width="12.85546875" style="40" customWidth="1"/>
    <col min="5076" max="5076" width="13.5703125" style="40" customWidth="1"/>
    <col min="5077" max="5077" width="12.140625" style="40" customWidth="1"/>
    <col min="5078" max="5078" width="12.5703125" style="40" customWidth="1"/>
    <col min="5079" max="5079" width="11.42578125" style="40" customWidth="1"/>
    <col min="5080" max="5080" width="13" style="40" customWidth="1"/>
    <col min="5081" max="5081" width="14.5703125" style="40" bestFit="1" customWidth="1"/>
    <col min="5082" max="5322" width="9.140625" style="40"/>
    <col min="5323" max="5323" width="4.42578125" style="40" customWidth="1"/>
    <col min="5324" max="5324" width="21.28515625" style="40" customWidth="1"/>
    <col min="5325" max="5330" width="0" style="40" hidden="1" customWidth="1"/>
    <col min="5331" max="5331" width="12.85546875" style="40" customWidth="1"/>
    <col min="5332" max="5332" width="13.5703125" style="40" customWidth="1"/>
    <col min="5333" max="5333" width="12.140625" style="40" customWidth="1"/>
    <col min="5334" max="5334" width="12.5703125" style="40" customWidth="1"/>
    <col min="5335" max="5335" width="11.42578125" style="40" customWidth="1"/>
    <col min="5336" max="5336" width="13" style="40" customWidth="1"/>
    <col min="5337" max="5337" width="14.5703125" style="40" bestFit="1" customWidth="1"/>
    <col min="5338" max="5578" width="9.140625" style="40"/>
    <col min="5579" max="5579" width="4.42578125" style="40" customWidth="1"/>
    <col min="5580" max="5580" width="21.28515625" style="40" customWidth="1"/>
    <col min="5581" max="5586" width="0" style="40" hidden="1" customWidth="1"/>
    <col min="5587" max="5587" width="12.85546875" style="40" customWidth="1"/>
    <col min="5588" max="5588" width="13.5703125" style="40" customWidth="1"/>
    <col min="5589" max="5589" width="12.140625" style="40" customWidth="1"/>
    <col min="5590" max="5590" width="12.5703125" style="40" customWidth="1"/>
    <col min="5591" max="5591" width="11.42578125" style="40" customWidth="1"/>
    <col min="5592" max="5592" width="13" style="40" customWidth="1"/>
    <col min="5593" max="5593" width="14.5703125" style="40" bestFit="1" customWidth="1"/>
    <col min="5594" max="5834" width="9.140625" style="40"/>
    <col min="5835" max="5835" width="4.42578125" style="40" customWidth="1"/>
    <col min="5836" max="5836" width="21.28515625" style="40" customWidth="1"/>
    <col min="5837" max="5842" width="0" style="40" hidden="1" customWidth="1"/>
    <col min="5843" max="5843" width="12.85546875" style="40" customWidth="1"/>
    <col min="5844" max="5844" width="13.5703125" style="40" customWidth="1"/>
    <col min="5845" max="5845" width="12.140625" style="40" customWidth="1"/>
    <col min="5846" max="5846" width="12.5703125" style="40" customWidth="1"/>
    <col min="5847" max="5847" width="11.42578125" style="40" customWidth="1"/>
    <col min="5848" max="5848" width="13" style="40" customWidth="1"/>
    <col min="5849" max="5849" width="14.5703125" style="40" bestFit="1" customWidth="1"/>
    <col min="5850" max="6090" width="9.140625" style="40"/>
    <col min="6091" max="6091" width="4.42578125" style="40" customWidth="1"/>
    <col min="6092" max="6092" width="21.28515625" style="40" customWidth="1"/>
    <col min="6093" max="6098" width="0" style="40" hidden="1" customWidth="1"/>
    <col min="6099" max="6099" width="12.85546875" style="40" customWidth="1"/>
    <col min="6100" max="6100" width="13.5703125" style="40" customWidth="1"/>
    <col min="6101" max="6101" width="12.140625" style="40" customWidth="1"/>
    <col min="6102" max="6102" width="12.5703125" style="40" customWidth="1"/>
    <col min="6103" max="6103" width="11.42578125" style="40" customWidth="1"/>
    <col min="6104" max="6104" width="13" style="40" customWidth="1"/>
    <col min="6105" max="6105" width="14.5703125" style="40" bestFit="1" customWidth="1"/>
    <col min="6106" max="6346" width="9.140625" style="40"/>
    <col min="6347" max="6347" width="4.42578125" style="40" customWidth="1"/>
    <col min="6348" max="6348" width="21.28515625" style="40" customWidth="1"/>
    <col min="6349" max="6354" width="0" style="40" hidden="1" customWidth="1"/>
    <col min="6355" max="6355" width="12.85546875" style="40" customWidth="1"/>
    <col min="6356" max="6356" width="13.5703125" style="40" customWidth="1"/>
    <col min="6357" max="6357" width="12.140625" style="40" customWidth="1"/>
    <col min="6358" max="6358" width="12.5703125" style="40" customWidth="1"/>
    <col min="6359" max="6359" width="11.42578125" style="40" customWidth="1"/>
    <col min="6360" max="6360" width="13" style="40" customWidth="1"/>
    <col min="6361" max="6361" width="14.5703125" style="40" bestFit="1" customWidth="1"/>
    <col min="6362" max="6602" width="9.140625" style="40"/>
    <col min="6603" max="6603" width="4.42578125" style="40" customWidth="1"/>
    <col min="6604" max="6604" width="21.28515625" style="40" customWidth="1"/>
    <col min="6605" max="6610" width="0" style="40" hidden="1" customWidth="1"/>
    <col min="6611" max="6611" width="12.85546875" style="40" customWidth="1"/>
    <col min="6612" max="6612" width="13.5703125" style="40" customWidth="1"/>
    <col min="6613" max="6613" width="12.140625" style="40" customWidth="1"/>
    <col min="6614" max="6614" width="12.5703125" style="40" customWidth="1"/>
    <col min="6615" max="6615" width="11.42578125" style="40" customWidth="1"/>
    <col min="6616" max="6616" width="13" style="40" customWidth="1"/>
    <col min="6617" max="6617" width="14.5703125" style="40" bestFit="1" customWidth="1"/>
    <col min="6618" max="6858" width="9.140625" style="40"/>
    <col min="6859" max="6859" width="4.42578125" style="40" customWidth="1"/>
    <col min="6860" max="6860" width="21.28515625" style="40" customWidth="1"/>
    <col min="6861" max="6866" width="0" style="40" hidden="1" customWidth="1"/>
    <col min="6867" max="6867" width="12.85546875" style="40" customWidth="1"/>
    <col min="6868" max="6868" width="13.5703125" style="40" customWidth="1"/>
    <col min="6869" max="6869" width="12.140625" style="40" customWidth="1"/>
    <col min="6870" max="6870" width="12.5703125" style="40" customWidth="1"/>
    <col min="6871" max="6871" width="11.42578125" style="40" customWidth="1"/>
    <col min="6872" max="6872" width="13" style="40" customWidth="1"/>
    <col min="6873" max="6873" width="14.5703125" style="40" bestFit="1" customWidth="1"/>
    <col min="6874" max="7114" width="9.140625" style="40"/>
    <col min="7115" max="7115" width="4.42578125" style="40" customWidth="1"/>
    <col min="7116" max="7116" width="21.28515625" style="40" customWidth="1"/>
    <col min="7117" max="7122" width="0" style="40" hidden="1" customWidth="1"/>
    <col min="7123" max="7123" width="12.85546875" style="40" customWidth="1"/>
    <col min="7124" max="7124" width="13.5703125" style="40" customWidth="1"/>
    <col min="7125" max="7125" width="12.140625" style="40" customWidth="1"/>
    <col min="7126" max="7126" width="12.5703125" style="40" customWidth="1"/>
    <col min="7127" max="7127" width="11.42578125" style="40" customWidth="1"/>
    <col min="7128" max="7128" width="13" style="40" customWidth="1"/>
    <col min="7129" max="7129" width="14.5703125" style="40" bestFit="1" customWidth="1"/>
    <col min="7130" max="7370" width="9.140625" style="40"/>
    <col min="7371" max="7371" width="4.42578125" style="40" customWidth="1"/>
    <col min="7372" max="7372" width="21.28515625" style="40" customWidth="1"/>
    <col min="7373" max="7378" width="0" style="40" hidden="1" customWidth="1"/>
    <col min="7379" max="7379" width="12.85546875" style="40" customWidth="1"/>
    <col min="7380" max="7380" width="13.5703125" style="40" customWidth="1"/>
    <col min="7381" max="7381" width="12.140625" style="40" customWidth="1"/>
    <col min="7382" max="7382" width="12.5703125" style="40" customWidth="1"/>
    <col min="7383" max="7383" width="11.42578125" style="40" customWidth="1"/>
    <col min="7384" max="7384" width="13" style="40" customWidth="1"/>
    <col min="7385" max="7385" width="14.5703125" style="40" bestFit="1" customWidth="1"/>
    <col min="7386" max="7626" width="9.140625" style="40"/>
    <col min="7627" max="7627" width="4.42578125" style="40" customWidth="1"/>
    <col min="7628" max="7628" width="21.28515625" style="40" customWidth="1"/>
    <col min="7629" max="7634" width="0" style="40" hidden="1" customWidth="1"/>
    <col min="7635" max="7635" width="12.85546875" style="40" customWidth="1"/>
    <col min="7636" max="7636" width="13.5703125" style="40" customWidth="1"/>
    <col min="7637" max="7637" width="12.140625" style="40" customWidth="1"/>
    <col min="7638" max="7638" width="12.5703125" style="40" customWidth="1"/>
    <col min="7639" max="7639" width="11.42578125" style="40" customWidth="1"/>
    <col min="7640" max="7640" width="13" style="40" customWidth="1"/>
    <col min="7641" max="7641" width="14.5703125" style="40" bestFit="1" customWidth="1"/>
    <col min="7642" max="7882" width="9.140625" style="40"/>
    <col min="7883" max="7883" width="4.42578125" style="40" customWidth="1"/>
    <col min="7884" max="7884" width="21.28515625" style="40" customWidth="1"/>
    <col min="7885" max="7890" width="0" style="40" hidden="1" customWidth="1"/>
    <col min="7891" max="7891" width="12.85546875" style="40" customWidth="1"/>
    <col min="7892" max="7892" width="13.5703125" style="40" customWidth="1"/>
    <col min="7893" max="7893" width="12.140625" style="40" customWidth="1"/>
    <col min="7894" max="7894" width="12.5703125" style="40" customWidth="1"/>
    <col min="7895" max="7895" width="11.42578125" style="40" customWidth="1"/>
    <col min="7896" max="7896" width="13" style="40" customWidth="1"/>
    <col min="7897" max="7897" width="14.5703125" style="40" bestFit="1" customWidth="1"/>
    <col min="7898" max="8138" width="9.140625" style="40"/>
    <col min="8139" max="8139" width="4.42578125" style="40" customWidth="1"/>
    <col min="8140" max="8140" width="21.28515625" style="40" customWidth="1"/>
    <col min="8141" max="8146" width="0" style="40" hidden="1" customWidth="1"/>
    <col min="8147" max="8147" width="12.85546875" style="40" customWidth="1"/>
    <col min="8148" max="8148" width="13.5703125" style="40" customWidth="1"/>
    <col min="8149" max="8149" width="12.140625" style="40" customWidth="1"/>
    <col min="8150" max="8150" width="12.5703125" style="40" customWidth="1"/>
    <col min="8151" max="8151" width="11.42578125" style="40" customWidth="1"/>
    <col min="8152" max="8152" width="13" style="40" customWidth="1"/>
    <col min="8153" max="8153" width="14.5703125" style="40" bestFit="1" customWidth="1"/>
    <col min="8154" max="8394" width="9.140625" style="40"/>
    <col min="8395" max="8395" width="4.42578125" style="40" customWidth="1"/>
    <col min="8396" max="8396" width="21.28515625" style="40" customWidth="1"/>
    <col min="8397" max="8402" width="0" style="40" hidden="1" customWidth="1"/>
    <col min="8403" max="8403" width="12.85546875" style="40" customWidth="1"/>
    <col min="8404" max="8404" width="13.5703125" style="40" customWidth="1"/>
    <col min="8405" max="8405" width="12.140625" style="40" customWidth="1"/>
    <col min="8406" max="8406" width="12.5703125" style="40" customWidth="1"/>
    <col min="8407" max="8407" width="11.42578125" style="40" customWidth="1"/>
    <col min="8408" max="8408" width="13" style="40" customWidth="1"/>
    <col min="8409" max="8409" width="14.5703125" style="40" bestFit="1" customWidth="1"/>
    <col min="8410" max="8650" width="9.140625" style="40"/>
    <col min="8651" max="8651" width="4.42578125" style="40" customWidth="1"/>
    <col min="8652" max="8652" width="21.28515625" style="40" customWidth="1"/>
    <col min="8653" max="8658" width="0" style="40" hidden="1" customWidth="1"/>
    <col min="8659" max="8659" width="12.85546875" style="40" customWidth="1"/>
    <col min="8660" max="8660" width="13.5703125" style="40" customWidth="1"/>
    <col min="8661" max="8661" width="12.140625" style="40" customWidth="1"/>
    <col min="8662" max="8662" width="12.5703125" style="40" customWidth="1"/>
    <col min="8663" max="8663" width="11.42578125" style="40" customWidth="1"/>
    <col min="8664" max="8664" width="13" style="40" customWidth="1"/>
    <col min="8665" max="8665" width="14.5703125" style="40" bestFit="1" customWidth="1"/>
    <col min="8666" max="8906" width="9.140625" style="40"/>
    <col min="8907" max="8907" width="4.42578125" style="40" customWidth="1"/>
    <col min="8908" max="8908" width="21.28515625" style="40" customWidth="1"/>
    <col min="8909" max="8914" width="0" style="40" hidden="1" customWidth="1"/>
    <col min="8915" max="8915" width="12.85546875" style="40" customWidth="1"/>
    <col min="8916" max="8916" width="13.5703125" style="40" customWidth="1"/>
    <col min="8917" max="8917" width="12.140625" style="40" customWidth="1"/>
    <col min="8918" max="8918" width="12.5703125" style="40" customWidth="1"/>
    <col min="8919" max="8919" width="11.42578125" style="40" customWidth="1"/>
    <col min="8920" max="8920" width="13" style="40" customWidth="1"/>
    <col min="8921" max="8921" width="14.5703125" style="40" bestFit="1" customWidth="1"/>
    <col min="8922" max="9162" width="9.140625" style="40"/>
    <col min="9163" max="9163" width="4.42578125" style="40" customWidth="1"/>
    <col min="9164" max="9164" width="21.28515625" style="40" customWidth="1"/>
    <col min="9165" max="9170" width="0" style="40" hidden="1" customWidth="1"/>
    <col min="9171" max="9171" width="12.85546875" style="40" customWidth="1"/>
    <col min="9172" max="9172" width="13.5703125" style="40" customWidth="1"/>
    <col min="9173" max="9173" width="12.140625" style="40" customWidth="1"/>
    <col min="9174" max="9174" width="12.5703125" style="40" customWidth="1"/>
    <col min="9175" max="9175" width="11.42578125" style="40" customWidth="1"/>
    <col min="9176" max="9176" width="13" style="40" customWidth="1"/>
    <col min="9177" max="9177" width="14.5703125" style="40" bestFit="1" customWidth="1"/>
    <col min="9178" max="9418" width="9.140625" style="40"/>
    <col min="9419" max="9419" width="4.42578125" style="40" customWidth="1"/>
    <col min="9420" max="9420" width="21.28515625" style="40" customWidth="1"/>
    <col min="9421" max="9426" width="0" style="40" hidden="1" customWidth="1"/>
    <col min="9427" max="9427" width="12.85546875" style="40" customWidth="1"/>
    <col min="9428" max="9428" width="13.5703125" style="40" customWidth="1"/>
    <col min="9429" max="9429" width="12.140625" style="40" customWidth="1"/>
    <col min="9430" max="9430" width="12.5703125" style="40" customWidth="1"/>
    <col min="9431" max="9431" width="11.42578125" style="40" customWidth="1"/>
    <col min="9432" max="9432" width="13" style="40" customWidth="1"/>
    <col min="9433" max="9433" width="14.5703125" style="40" bestFit="1" customWidth="1"/>
    <col min="9434" max="9674" width="9.140625" style="40"/>
    <col min="9675" max="9675" width="4.42578125" style="40" customWidth="1"/>
    <col min="9676" max="9676" width="21.28515625" style="40" customWidth="1"/>
    <col min="9677" max="9682" width="0" style="40" hidden="1" customWidth="1"/>
    <col min="9683" max="9683" width="12.85546875" style="40" customWidth="1"/>
    <col min="9684" max="9684" width="13.5703125" style="40" customWidth="1"/>
    <col min="9685" max="9685" width="12.140625" style="40" customWidth="1"/>
    <col min="9686" max="9686" width="12.5703125" style="40" customWidth="1"/>
    <col min="9687" max="9687" width="11.42578125" style="40" customWidth="1"/>
    <col min="9688" max="9688" width="13" style="40" customWidth="1"/>
    <col min="9689" max="9689" width="14.5703125" style="40" bestFit="1" customWidth="1"/>
    <col min="9690" max="9930" width="9.140625" style="40"/>
    <col min="9931" max="9931" width="4.42578125" style="40" customWidth="1"/>
    <col min="9932" max="9932" width="21.28515625" style="40" customWidth="1"/>
    <col min="9933" max="9938" width="0" style="40" hidden="1" customWidth="1"/>
    <col min="9939" max="9939" width="12.85546875" style="40" customWidth="1"/>
    <col min="9940" max="9940" width="13.5703125" style="40" customWidth="1"/>
    <col min="9941" max="9941" width="12.140625" style="40" customWidth="1"/>
    <col min="9942" max="9942" width="12.5703125" style="40" customWidth="1"/>
    <col min="9943" max="9943" width="11.42578125" style="40" customWidth="1"/>
    <col min="9944" max="9944" width="13" style="40" customWidth="1"/>
    <col min="9945" max="9945" width="14.5703125" style="40" bestFit="1" customWidth="1"/>
    <col min="9946" max="10186" width="9.140625" style="40"/>
    <col min="10187" max="10187" width="4.42578125" style="40" customWidth="1"/>
    <col min="10188" max="10188" width="21.28515625" style="40" customWidth="1"/>
    <col min="10189" max="10194" width="0" style="40" hidden="1" customWidth="1"/>
    <col min="10195" max="10195" width="12.85546875" style="40" customWidth="1"/>
    <col min="10196" max="10196" width="13.5703125" style="40" customWidth="1"/>
    <col min="10197" max="10197" width="12.140625" style="40" customWidth="1"/>
    <col min="10198" max="10198" width="12.5703125" style="40" customWidth="1"/>
    <col min="10199" max="10199" width="11.42578125" style="40" customWidth="1"/>
    <col min="10200" max="10200" width="13" style="40" customWidth="1"/>
    <col min="10201" max="10201" width="14.5703125" style="40" bestFit="1" customWidth="1"/>
    <col min="10202" max="10442" width="9.140625" style="40"/>
    <col min="10443" max="10443" width="4.42578125" style="40" customWidth="1"/>
    <col min="10444" max="10444" width="21.28515625" style="40" customWidth="1"/>
    <col min="10445" max="10450" width="0" style="40" hidden="1" customWidth="1"/>
    <col min="10451" max="10451" width="12.85546875" style="40" customWidth="1"/>
    <col min="10452" max="10452" width="13.5703125" style="40" customWidth="1"/>
    <col min="10453" max="10453" width="12.140625" style="40" customWidth="1"/>
    <col min="10454" max="10454" width="12.5703125" style="40" customWidth="1"/>
    <col min="10455" max="10455" width="11.42578125" style="40" customWidth="1"/>
    <col min="10456" max="10456" width="13" style="40" customWidth="1"/>
    <col min="10457" max="10457" width="14.5703125" style="40" bestFit="1" customWidth="1"/>
    <col min="10458" max="10698" width="9.140625" style="40"/>
    <col min="10699" max="10699" width="4.42578125" style="40" customWidth="1"/>
    <col min="10700" max="10700" width="21.28515625" style="40" customWidth="1"/>
    <col min="10701" max="10706" width="0" style="40" hidden="1" customWidth="1"/>
    <col min="10707" max="10707" width="12.85546875" style="40" customWidth="1"/>
    <col min="10708" max="10708" width="13.5703125" style="40" customWidth="1"/>
    <col min="10709" max="10709" width="12.140625" style="40" customWidth="1"/>
    <col min="10710" max="10710" width="12.5703125" style="40" customWidth="1"/>
    <col min="10711" max="10711" width="11.42578125" style="40" customWidth="1"/>
    <col min="10712" max="10712" width="13" style="40" customWidth="1"/>
    <col min="10713" max="10713" width="14.5703125" style="40" bestFit="1" customWidth="1"/>
    <col min="10714" max="10954" width="9.140625" style="40"/>
    <col min="10955" max="10955" width="4.42578125" style="40" customWidth="1"/>
    <col min="10956" max="10956" width="21.28515625" style="40" customWidth="1"/>
    <col min="10957" max="10962" width="0" style="40" hidden="1" customWidth="1"/>
    <col min="10963" max="10963" width="12.85546875" style="40" customWidth="1"/>
    <col min="10964" max="10964" width="13.5703125" style="40" customWidth="1"/>
    <col min="10965" max="10965" width="12.140625" style="40" customWidth="1"/>
    <col min="10966" max="10966" width="12.5703125" style="40" customWidth="1"/>
    <col min="10967" max="10967" width="11.42578125" style="40" customWidth="1"/>
    <col min="10968" max="10968" width="13" style="40" customWidth="1"/>
    <col min="10969" max="10969" width="14.5703125" style="40" bestFit="1" customWidth="1"/>
    <col min="10970" max="11210" width="9.140625" style="40"/>
    <col min="11211" max="11211" width="4.42578125" style="40" customWidth="1"/>
    <col min="11212" max="11212" width="21.28515625" style="40" customWidth="1"/>
    <col min="11213" max="11218" width="0" style="40" hidden="1" customWidth="1"/>
    <col min="11219" max="11219" width="12.85546875" style="40" customWidth="1"/>
    <col min="11220" max="11220" width="13.5703125" style="40" customWidth="1"/>
    <col min="11221" max="11221" width="12.140625" style="40" customWidth="1"/>
    <col min="11222" max="11222" width="12.5703125" style="40" customWidth="1"/>
    <col min="11223" max="11223" width="11.42578125" style="40" customWidth="1"/>
    <col min="11224" max="11224" width="13" style="40" customWidth="1"/>
    <col min="11225" max="11225" width="14.5703125" style="40" bestFit="1" customWidth="1"/>
    <col min="11226" max="11466" width="9.140625" style="40"/>
    <col min="11467" max="11467" width="4.42578125" style="40" customWidth="1"/>
    <col min="11468" max="11468" width="21.28515625" style="40" customWidth="1"/>
    <col min="11469" max="11474" width="0" style="40" hidden="1" customWidth="1"/>
    <col min="11475" max="11475" width="12.85546875" style="40" customWidth="1"/>
    <col min="11476" max="11476" width="13.5703125" style="40" customWidth="1"/>
    <col min="11477" max="11477" width="12.140625" style="40" customWidth="1"/>
    <col min="11478" max="11478" width="12.5703125" style="40" customWidth="1"/>
    <col min="11479" max="11479" width="11.42578125" style="40" customWidth="1"/>
    <col min="11480" max="11480" width="13" style="40" customWidth="1"/>
    <col min="11481" max="11481" width="14.5703125" style="40" bestFit="1" customWidth="1"/>
    <col min="11482" max="11722" width="9.140625" style="40"/>
    <col min="11723" max="11723" width="4.42578125" style="40" customWidth="1"/>
    <col min="11724" max="11724" width="21.28515625" style="40" customWidth="1"/>
    <col min="11725" max="11730" width="0" style="40" hidden="1" customWidth="1"/>
    <col min="11731" max="11731" width="12.85546875" style="40" customWidth="1"/>
    <col min="11732" max="11732" width="13.5703125" style="40" customWidth="1"/>
    <col min="11733" max="11733" width="12.140625" style="40" customWidth="1"/>
    <col min="11734" max="11734" width="12.5703125" style="40" customWidth="1"/>
    <col min="11735" max="11735" width="11.42578125" style="40" customWidth="1"/>
    <col min="11736" max="11736" width="13" style="40" customWidth="1"/>
    <col min="11737" max="11737" width="14.5703125" style="40" bestFit="1" customWidth="1"/>
    <col min="11738" max="11978" width="9.140625" style="40"/>
    <col min="11979" max="11979" width="4.42578125" style="40" customWidth="1"/>
    <col min="11980" max="11980" width="21.28515625" style="40" customWidth="1"/>
    <col min="11981" max="11986" width="0" style="40" hidden="1" customWidth="1"/>
    <col min="11987" max="11987" width="12.85546875" style="40" customWidth="1"/>
    <col min="11988" max="11988" width="13.5703125" style="40" customWidth="1"/>
    <col min="11989" max="11989" width="12.140625" style="40" customWidth="1"/>
    <col min="11990" max="11990" width="12.5703125" style="40" customWidth="1"/>
    <col min="11991" max="11991" width="11.42578125" style="40" customWidth="1"/>
    <col min="11992" max="11992" width="13" style="40" customWidth="1"/>
    <col min="11993" max="11993" width="14.5703125" style="40" bestFit="1" customWidth="1"/>
    <col min="11994" max="12234" width="9.140625" style="40"/>
    <col min="12235" max="12235" width="4.42578125" style="40" customWidth="1"/>
    <col min="12236" max="12236" width="21.28515625" style="40" customWidth="1"/>
    <col min="12237" max="12242" width="0" style="40" hidden="1" customWidth="1"/>
    <col min="12243" max="12243" width="12.85546875" style="40" customWidth="1"/>
    <col min="12244" max="12244" width="13.5703125" style="40" customWidth="1"/>
    <col min="12245" max="12245" width="12.140625" style="40" customWidth="1"/>
    <col min="12246" max="12246" width="12.5703125" style="40" customWidth="1"/>
    <col min="12247" max="12247" width="11.42578125" style="40" customWidth="1"/>
    <col min="12248" max="12248" width="13" style="40" customWidth="1"/>
    <col min="12249" max="12249" width="14.5703125" style="40" bestFit="1" customWidth="1"/>
    <col min="12250" max="12490" width="9.140625" style="40"/>
    <col min="12491" max="12491" width="4.42578125" style="40" customWidth="1"/>
    <col min="12492" max="12492" width="21.28515625" style="40" customWidth="1"/>
    <col min="12493" max="12498" width="0" style="40" hidden="1" customWidth="1"/>
    <col min="12499" max="12499" width="12.85546875" style="40" customWidth="1"/>
    <col min="12500" max="12500" width="13.5703125" style="40" customWidth="1"/>
    <col min="12501" max="12501" width="12.140625" style="40" customWidth="1"/>
    <col min="12502" max="12502" width="12.5703125" style="40" customWidth="1"/>
    <col min="12503" max="12503" width="11.42578125" style="40" customWidth="1"/>
    <col min="12504" max="12504" width="13" style="40" customWidth="1"/>
    <col min="12505" max="12505" width="14.5703125" style="40" bestFit="1" customWidth="1"/>
    <col min="12506" max="12746" width="9.140625" style="40"/>
    <col min="12747" max="12747" width="4.42578125" style="40" customWidth="1"/>
    <col min="12748" max="12748" width="21.28515625" style="40" customWidth="1"/>
    <col min="12749" max="12754" width="0" style="40" hidden="1" customWidth="1"/>
    <col min="12755" max="12755" width="12.85546875" style="40" customWidth="1"/>
    <col min="12756" max="12756" width="13.5703125" style="40" customWidth="1"/>
    <col min="12757" max="12757" width="12.140625" style="40" customWidth="1"/>
    <col min="12758" max="12758" width="12.5703125" style="40" customWidth="1"/>
    <col min="12759" max="12759" width="11.42578125" style="40" customWidth="1"/>
    <col min="12760" max="12760" width="13" style="40" customWidth="1"/>
    <col min="12761" max="12761" width="14.5703125" style="40" bestFit="1" customWidth="1"/>
    <col min="12762" max="13002" width="9.140625" style="40"/>
    <col min="13003" max="13003" width="4.42578125" style="40" customWidth="1"/>
    <col min="13004" max="13004" width="21.28515625" style="40" customWidth="1"/>
    <col min="13005" max="13010" width="0" style="40" hidden="1" customWidth="1"/>
    <col min="13011" max="13011" width="12.85546875" style="40" customWidth="1"/>
    <col min="13012" max="13012" width="13.5703125" style="40" customWidth="1"/>
    <col min="13013" max="13013" width="12.140625" style="40" customWidth="1"/>
    <col min="13014" max="13014" width="12.5703125" style="40" customWidth="1"/>
    <col min="13015" max="13015" width="11.42578125" style="40" customWidth="1"/>
    <col min="13016" max="13016" width="13" style="40" customWidth="1"/>
    <col min="13017" max="13017" width="14.5703125" style="40" bestFit="1" customWidth="1"/>
    <col min="13018" max="13258" width="9.140625" style="40"/>
    <col min="13259" max="13259" width="4.42578125" style="40" customWidth="1"/>
    <col min="13260" max="13260" width="21.28515625" style="40" customWidth="1"/>
    <col min="13261" max="13266" width="0" style="40" hidden="1" customWidth="1"/>
    <col min="13267" max="13267" width="12.85546875" style="40" customWidth="1"/>
    <col min="13268" max="13268" width="13.5703125" style="40" customWidth="1"/>
    <col min="13269" max="13269" width="12.140625" style="40" customWidth="1"/>
    <col min="13270" max="13270" width="12.5703125" style="40" customWidth="1"/>
    <col min="13271" max="13271" width="11.42578125" style="40" customWidth="1"/>
    <col min="13272" max="13272" width="13" style="40" customWidth="1"/>
    <col min="13273" max="13273" width="14.5703125" style="40" bestFit="1" customWidth="1"/>
    <col min="13274" max="13514" width="9.140625" style="40"/>
    <col min="13515" max="13515" width="4.42578125" style="40" customWidth="1"/>
    <col min="13516" max="13516" width="21.28515625" style="40" customWidth="1"/>
    <col min="13517" max="13522" width="0" style="40" hidden="1" customWidth="1"/>
    <col min="13523" max="13523" width="12.85546875" style="40" customWidth="1"/>
    <col min="13524" max="13524" width="13.5703125" style="40" customWidth="1"/>
    <col min="13525" max="13525" width="12.140625" style="40" customWidth="1"/>
    <col min="13526" max="13526" width="12.5703125" style="40" customWidth="1"/>
    <col min="13527" max="13527" width="11.42578125" style="40" customWidth="1"/>
    <col min="13528" max="13528" width="13" style="40" customWidth="1"/>
    <col min="13529" max="13529" width="14.5703125" style="40" bestFit="1" customWidth="1"/>
    <col min="13530" max="13770" width="9.140625" style="40"/>
    <col min="13771" max="13771" width="4.42578125" style="40" customWidth="1"/>
    <col min="13772" max="13772" width="21.28515625" style="40" customWidth="1"/>
    <col min="13773" max="13778" width="0" style="40" hidden="1" customWidth="1"/>
    <col min="13779" max="13779" width="12.85546875" style="40" customWidth="1"/>
    <col min="13780" max="13780" width="13.5703125" style="40" customWidth="1"/>
    <col min="13781" max="13781" width="12.140625" style="40" customWidth="1"/>
    <col min="13782" max="13782" width="12.5703125" style="40" customWidth="1"/>
    <col min="13783" max="13783" width="11.42578125" style="40" customWidth="1"/>
    <col min="13784" max="13784" width="13" style="40" customWidth="1"/>
    <col min="13785" max="13785" width="14.5703125" style="40" bestFit="1" customWidth="1"/>
    <col min="13786" max="14026" width="9.140625" style="40"/>
    <col min="14027" max="14027" width="4.42578125" style="40" customWidth="1"/>
    <col min="14028" max="14028" width="21.28515625" style="40" customWidth="1"/>
    <col min="14029" max="14034" width="0" style="40" hidden="1" customWidth="1"/>
    <col min="14035" max="14035" width="12.85546875" style="40" customWidth="1"/>
    <col min="14036" max="14036" width="13.5703125" style="40" customWidth="1"/>
    <col min="14037" max="14037" width="12.140625" style="40" customWidth="1"/>
    <col min="14038" max="14038" width="12.5703125" style="40" customWidth="1"/>
    <col min="14039" max="14039" width="11.42578125" style="40" customWidth="1"/>
    <col min="14040" max="14040" width="13" style="40" customWidth="1"/>
    <col min="14041" max="14041" width="14.5703125" style="40" bestFit="1" customWidth="1"/>
    <col min="14042" max="14282" width="9.140625" style="40"/>
    <col min="14283" max="14283" width="4.42578125" style="40" customWidth="1"/>
    <col min="14284" max="14284" width="21.28515625" style="40" customWidth="1"/>
    <col min="14285" max="14290" width="0" style="40" hidden="1" customWidth="1"/>
    <col min="14291" max="14291" width="12.85546875" style="40" customWidth="1"/>
    <col min="14292" max="14292" width="13.5703125" style="40" customWidth="1"/>
    <col min="14293" max="14293" width="12.140625" style="40" customWidth="1"/>
    <col min="14294" max="14294" width="12.5703125" style="40" customWidth="1"/>
    <col min="14295" max="14295" width="11.42578125" style="40" customWidth="1"/>
    <col min="14296" max="14296" width="13" style="40" customWidth="1"/>
    <col min="14297" max="14297" width="14.5703125" style="40" bestFit="1" customWidth="1"/>
    <col min="14298" max="14538" width="9.140625" style="40"/>
    <col min="14539" max="14539" width="4.42578125" style="40" customWidth="1"/>
    <col min="14540" max="14540" width="21.28515625" style="40" customWidth="1"/>
    <col min="14541" max="14546" width="0" style="40" hidden="1" customWidth="1"/>
    <col min="14547" max="14547" width="12.85546875" style="40" customWidth="1"/>
    <col min="14548" max="14548" width="13.5703125" style="40" customWidth="1"/>
    <col min="14549" max="14549" width="12.140625" style="40" customWidth="1"/>
    <col min="14550" max="14550" width="12.5703125" style="40" customWidth="1"/>
    <col min="14551" max="14551" width="11.42578125" style="40" customWidth="1"/>
    <col min="14552" max="14552" width="13" style="40" customWidth="1"/>
    <col min="14553" max="14553" width="14.5703125" style="40" bestFit="1" customWidth="1"/>
    <col min="14554" max="14794" width="9.140625" style="40"/>
    <col min="14795" max="14795" width="4.42578125" style="40" customWidth="1"/>
    <col min="14796" max="14796" width="21.28515625" style="40" customWidth="1"/>
    <col min="14797" max="14802" width="0" style="40" hidden="1" customWidth="1"/>
    <col min="14803" max="14803" width="12.85546875" style="40" customWidth="1"/>
    <col min="14804" max="14804" width="13.5703125" style="40" customWidth="1"/>
    <col min="14805" max="14805" width="12.140625" style="40" customWidth="1"/>
    <col min="14806" max="14806" width="12.5703125" style="40" customWidth="1"/>
    <col min="14807" max="14807" width="11.42578125" style="40" customWidth="1"/>
    <col min="14808" max="14808" width="13" style="40" customWidth="1"/>
    <col min="14809" max="14809" width="14.5703125" style="40" bestFit="1" customWidth="1"/>
    <col min="14810" max="15050" width="9.140625" style="40"/>
    <col min="15051" max="15051" width="4.42578125" style="40" customWidth="1"/>
    <col min="15052" max="15052" width="21.28515625" style="40" customWidth="1"/>
    <col min="15053" max="15058" width="0" style="40" hidden="1" customWidth="1"/>
    <col min="15059" max="15059" width="12.85546875" style="40" customWidth="1"/>
    <col min="15060" max="15060" width="13.5703125" style="40" customWidth="1"/>
    <col min="15061" max="15061" width="12.140625" style="40" customWidth="1"/>
    <col min="15062" max="15062" width="12.5703125" style="40" customWidth="1"/>
    <col min="15063" max="15063" width="11.42578125" style="40" customWidth="1"/>
    <col min="15064" max="15064" width="13" style="40" customWidth="1"/>
    <col min="15065" max="15065" width="14.5703125" style="40" bestFit="1" customWidth="1"/>
    <col min="15066" max="15306" width="9.140625" style="40"/>
    <col min="15307" max="15307" width="4.42578125" style="40" customWidth="1"/>
    <col min="15308" max="15308" width="21.28515625" style="40" customWidth="1"/>
    <col min="15309" max="15314" width="0" style="40" hidden="1" customWidth="1"/>
    <col min="15315" max="15315" width="12.85546875" style="40" customWidth="1"/>
    <col min="15316" max="15316" width="13.5703125" style="40" customWidth="1"/>
    <col min="15317" max="15317" width="12.140625" style="40" customWidth="1"/>
    <col min="15318" max="15318" width="12.5703125" style="40" customWidth="1"/>
    <col min="15319" max="15319" width="11.42578125" style="40" customWidth="1"/>
    <col min="15320" max="15320" width="13" style="40" customWidth="1"/>
    <col min="15321" max="15321" width="14.5703125" style="40" bestFit="1" customWidth="1"/>
    <col min="15322" max="15562" width="9.140625" style="40"/>
    <col min="15563" max="15563" width="4.42578125" style="40" customWidth="1"/>
    <col min="15564" max="15564" width="21.28515625" style="40" customWidth="1"/>
    <col min="15565" max="15570" width="0" style="40" hidden="1" customWidth="1"/>
    <col min="15571" max="15571" width="12.85546875" style="40" customWidth="1"/>
    <col min="15572" max="15572" width="13.5703125" style="40" customWidth="1"/>
    <col min="15573" max="15573" width="12.140625" style="40" customWidth="1"/>
    <col min="15574" max="15574" width="12.5703125" style="40" customWidth="1"/>
    <col min="15575" max="15575" width="11.42578125" style="40" customWidth="1"/>
    <col min="15576" max="15576" width="13" style="40" customWidth="1"/>
    <col min="15577" max="15577" width="14.5703125" style="40" bestFit="1" customWidth="1"/>
    <col min="15578" max="15818" width="9.140625" style="40"/>
    <col min="15819" max="15819" width="4.42578125" style="40" customWidth="1"/>
    <col min="15820" max="15820" width="21.28515625" style="40" customWidth="1"/>
    <col min="15821" max="15826" width="0" style="40" hidden="1" customWidth="1"/>
    <col min="15827" max="15827" width="12.85546875" style="40" customWidth="1"/>
    <col min="15828" max="15828" width="13.5703125" style="40" customWidth="1"/>
    <col min="15829" max="15829" width="12.140625" style="40" customWidth="1"/>
    <col min="15830" max="15830" width="12.5703125" style="40" customWidth="1"/>
    <col min="15831" max="15831" width="11.42578125" style="40" customWidth="1"/>
    <col min="15832" max="15832" width="13" style="40" customWidth="1"/>
    <col min="15833" max="15833" width="14.5703125" style="40" bestFit="1" customWidth="1"/>
    <col min="15834" max="16074" width="9.140625" style="40"/>
    <col min="16075" max="16075" width="4.42578125" style="40" customWidth="1"/>
    <col min="16076" max="16076" width="21.28515625" style="40" customWidth="1"/>
    <col min="16077" max="16082" width="0" style="40" hidden="1" customWidth="1"/>
    <col min="16083" max="16083" width="12.85546875" style="40" customWidth="1"/>
    <col min="16084" max="16084" width="13.5703125" style="40" customWidth="1"/>
    <col min="16085" max="16085" width="12.140625" style="40" customWidth="1"/>
    <col min="16086" max="16086" width="12.5703125" style="40" customWidth="1"/>
    <col min="16087" max="16087" width="11.42578125" style="40" customWidth="1"/>
    <col min="16088" max="16088" width="13" style="40" customWidth="1"/>
    <col min="16089" max="16089" width="14.5703125" style="40" bestFit="1" customWidth="1"/>
    <col min="16090" max="16384" width="9.140625" style="40"/>
  </cols>
  <sheetData>
    <row r="1" spans="1:6" ht="26.25" customHeight="1" x14ac:dyDescent="0.25">
      <c r="A1" s="640" t="s">
        <v>148</v>
      </c>
      <c r="B1" s="640"/>
      <c r="C1" s="640"/>
      <c r="D1" s="640"/>
      <c r="E1" s="640"/>
      <c r="F1" s="640"/>
    </row>
    <row r="2" spans="1:6" ht="26.25" customHeight="1" x14ac:dyDescent="0.25">
      <c r="A2" s="641" t="s">
        <v>445</v>
      </c>
      <c r="B2" s="641"/>
      <c r="C2" s="641"/>
      <c r="D2" s="641"/>
      <c r="E2" s="641"/>
      <c r="F2" s="641"/>
    </row>
    <row r="3" spans="1:6" ht="19.5" customHeight="1" x14ac:dyDescent="0.25">
      <c r="A3" s="633" t="s">
        <v>136</v>
      </c>
      <c r="B3" s="633" t="s">
        <v>149</v>
      </c>
      <c r="C3" s="604" t="s">
        <v>510</v>
      </c>
      <c r="D3" s="605"/>
      <c r="E3" s="625" t="s">
        <v>428</v>
      </c>
      <c r="F3" s="625" t="s">
        <v>511</v>
      </c>
    </row>
    <row r="4" spans="1:6" ht="32.25" customHeight="1" x14ac:dyDescent="0.25">
      <c r="A4" s="633"/>
      <c r="B4" s="633"/>
      <c r="C4" s="120" t="s">
        <v>514</v>
      </c>
      <c r="D4" s="120" t="s">
        <v>513</v>
      </c>
      <c r="E4" s="626"/>
      <c r="F4" s="626"/>
    </row>
    <row r="5" spans="1:6" s="366" customFormat="1" ht="17.100000000000001" customHeight="1" x14ac:dyDescent="0.25">
      <c r="A5" s="552">
        <v>1</v>
      </c>
      <c r="B5" s="553" t="s">
        <v>153</v>
      </c>
      <c r="C5" s="554">
        <f t="shared" ref="C5:F5" si="0">SUM(C6:C12)</f>
        <v>38865200</v>
      </c>
      <c r="D5" s="554">
        <f t="shared" si="0"/>
        <v>29617245.52</v>
      </c>
      <c r="E5" s="554">
        <f t="shared" si="0"/>
        <v>55720000</v>
      </c>
      <c r="F5" s="554">
        <f t="shared" si="0"/>
        <v>44600000</v>
      </c>
    </row>
    <row r="6" spans="1:6" s="366" customFormat="1" ht="17.100000000000001" customHeight="1" x14ac:dyDescent="0.25">
      <c r="A6" s="555">
        <v>1</v>
      </c>
      <c r="B6" s="556" t="s">
        <v>154</v>
      </c>
      <c r="C6" s="121">
        <v>17500000</v>
      </c>
      <c r="D6" s="121">
        <f>11840376+54588</f>
        <v>11894964</v>
      </c>
      <c r="E6" s="121">
        <v>30000000</v>
      </c>
      <c r="F6" s="121">
        <v>15000000</v>
      </c>
    </row>
    <row r="7" spans="1:6" s="366" customFormat="1" ht="17.100000000000001" customHeight="1" x14ac:dyDescent="0.25">
      <c r="A7" s="555">
        <v>2</v>
      </c>
      <c r="B7" s="556" t="s">
        <v>155</v>
      </c>
      <c r="C7" s="121">
        <v>1500000</v>
      </c>
      <c r="D7" s="121">
        <v>595355.84</v>
      </c>
      <c r="E7" s="121">
        <v>1000000</v>
      </c>
      <c r="F7" s="121">
        <v>2000000</v>
      </c>
    </row>
    <row r="8" spans="1:6" s="366" customFormat="1" ht="17.100000000000001" customHeight="1" x14ac:dyDescent="0.25">
      <c r="A8" s="555">
        <v>3</v>
      </c>
      <c r="B8" s="556" t="s">
        <v>156</v>
      </c>
      <c r="C8" s="121">
        <v>10000000</v>
      </c>
      <c r="D8" s="121">
        <v>8917681</v>
      </c>
      <c r="E8" s="121">
        <v>15000000</v>
      </c>
      <c r="F8" s="121">
        <v>15000000</v>
      </c>
    </row>
    <row r="9" spans="1:6" s="366" customFormat="1" ht="17.100000000000001" customHeight="1" x14ac:dyDescent="0.25">
      <c r="A9" s="555">
        <v>4</v>
      </c>
      <c r="B9" s="556" t="s">
        <v>157</v>
      </c>
      <c r="C9" s="121">
        <v>2565200</v>
      </c>
      <c r="D9" s="121">
        <v>1707522</v>
      </c>
      <c r="E9" s="121">
        <v>2500000</v>
      </c>
      <c r="F9" s="121">
        <v>4000000</v>
      </c>
    </row>
    <row r="10" spans="1:6" s="366" customFormat="1" ht="17.100000000000001" customHeight="1" x14ac:dyDescent="0.25">
      <c r="A10" s="555">
        <v>5</v>
      </c>
      <c r="B10" s="556" t="s">
        <v>158</v>
      </c>
      <c r="C10" s="121">
        <v>4000000</v>
      </c>
      <c r="D10" s="121">
        <v>4249482.68</v>
      </c>
      <c r="E10" s="121">
        <v>3500000</v>
      </c>
      <c r="F10" s="121">
        <v>5200000</v>
      </c>
    </row>
    <row r="11" spans="1:6" s="366" customFormat="1" ht="17.100000000000001" customHeight="1" x14ac:dyDescent="0.25">
      <c r="A11" s="555">
        <v>6</v>
      </c>
      <c r="B11" s="556" t="s">
        <v>159</v>
      </c>
      <c r="C11" s="121">
        <v>200000</v>
      </c>
      <c r="D11" s="121">
        <v>180000</v>
      </c>
      <c r="E11" s="121">
        <v>220000</v>
      </c>
      <c r="F11" s="121">
        <v>300000</v>
      </c>
    </row>
    <row r="12" spans="1:6" s="366" customFormat="1" ht="17.100000000000001" customHeight="1" x14ac:dyDescent="0.25">
      <c r="A12" s="555">
        <v>7</v>
      </c>
      <c r="B12" s="556" t="s">
        <v>160</v>
      </c>
      <c r="C12" s="121">
        <v>3100000</v>
      </c>
      <c r="D12" s="121">
        <v>2072240</v>
      </c>
      <c r="E12" s="121">
        <v>3500000</v>
      </c>
      <c r="F12" s="121">
        <v>3100000</v>
      </c>
    </row>
    <row r="13" spans="1:6" s="366" customFormat="1" ht="17.100000000000001" customHeight="1" x14ac:dyDescent="0.25">
      <c r="A13" s="557">
        <v>2</v>
      </c>
      <c r="B13" s="558" t="s">
        <v>161</v>
      </c>
      <c r="C13" s="559">
        <f>SUM(C14:C36)</f>
        <v>58144800</v>
      </c>
      <c r="D13" s="559">
        <f>SUM(D14:D36)</f>
        <v>48898295.5</v>
      </c>
      <c r="E13" s="559">
        <f>SUM(E14:E36)</f>
        <v>57896000</v>
      </c>
      <c r="F13" s="559">
        <f>SUM(F14:F36)</f>
        <v>74199800</v>
      </c>
    </row>
    <row r="14" spans="1:6" s="366" customFormat="1" ht="17.100000000000001" customHeight="1" x14ac:dyDescent="0.25">
      <c r="A14" s="555">
        <v>1</v>
      </c>
      <c r="B14" s="556" t="s">
        <v>162</v>
      </c>
      <c r="C14" s="560">
        <v>4000000</v>
      </c>
      <c r="D14" s="560">
        <v>3794400</v>
      </c>
      <c r="E14" s="560">
        <v>3500000</v>
      </c>
      <c r="F14" s="560">
        <v>5000000</v>
      </c>
    </row>
    <row r="15" spans="1:6" s="366" customFormat="1" ht="17.100000000000001" customHeight="1" x14ac:dyDescent="0.25">
      <c r="A15" s="555">
        <f>A14+1</f>
        <v>2</v>
      </c>
      <c r="B15" s="556" t="s">
        <v>163</v>
      </c>
      <c r="C15" s="560">
        <v>2000000</v>
      </c>
      <c r="D15" s="560">
        <v>1292890</v>
      </c>
      <c r="E15" s="560">
        <v>2500000</v>
      </c>
      <c r="F15" s="560">
        <v>2000000</v>
      </c>
    </row>
    <row r="16" spans="1:6" s="366" customFormat="1" ht="17.100000000000001" customHeight="1" x14ac:dyDescent="0.25">
      <c r="A16" s="555">
        <f t="shared" ref="A16:A36" si="1">A15+1</f>
        <v>3</v>
      </c>
      <c r="B16" s="556" t="s">
        <v>164</v>
      </c>
      <c r="C16" s="121">
        <v>1650000</v>
      </c>
      <c r="D16" s="121">
        <v>1417191</v>
      </c>
      <c r="E16" s="121">
        <v>1750000</v>
      </c>
      <c r="F16" s="121">
        <v>1800000</v>
      </c>
    </row>
    <row r="17" spans="1:6" s="366" customFormat="1" ht="17.100000000000001" customHeight="1" x14ac:dyDescent="0.25">
      <c r="A17" s="555">
        <f t="shared" si="1"/>
        <v>4</v>
      </c>
      <c r="B17" s="556" t="s">
        <v>165</v>
      </c>
      <c r="C17" s="121">
        <v>650000</v>
      </c>
      <c r="D17" s="121">
        <v>641350</v>
      </c>
      <c r="E17" s="121">
        <v>700000</v>
      </c>
      <c r="F17" s="121">
        <v>615000</v>
      </c>
    </row>
    <row r="18" spans="1:6" s="366" customFormat="1" ht="17.100000000000001" customHeight="1" x14ac:dyDescent="0.25">
      <c r="A18" s="555">
        <f t="shared" si="1"/>
        <v>5</v>
      </c>
      <c r="B18" s="556" t="s">
        <v>166</v>
      </c>
      <c r="C18" s="121">
        <v>25000</v>
      </c>
      <c r="D18" s="121">
        <v>30450</v>
      </c>
      <c r="E18" s="121">
        <v>25000</v>
      </c>
      <c r="F18" s="121">
        <v>25000</v>
      </c>
    </row>
    <row r="19" spans="1:6" s="366" customFormat="1" ht="17.100000000000001" customHeight="1" x14ac:dyDescent="0.25">
      <c r="A19" s="555">
        <f t="shared" si="1"/>
        <v>6</v>
      </c>
      <c r="B19" s="556" t="s">
        <v>167</v>
      </c>
      <c r="C19" s="121">
        <v>500000</v>
      </c>
      <c r="D19" s="121">
        <v>339335</v>
      </c>
      <c r="E19" s="121">
        <v>600000</v>
      </c>
      <c r="F19" s="121">
        <v>600000</v>
      </c>
    </row>
    <row r="20" spans="1:6" s="366" customFormat="1" ht="17.100000000000001" customHeight="1" x14ac:dyDescent="0.25">
      <c r="A20" s="555">
        <f t="shared" si="1"/>
        <v>7</v>
      </c>
      <c r="B20" s="556" t="s">
        <v>168</v>
      </c>
      <c r="C20" s="121">
        <v>22500000</v>
      </c>
      <c r="D20" s="121">
        <v>22516284</v>
      </c>
      <c r="E20" s="121">
        <v>22500000</v>
      </c>
      <c r="F20" s="121">
        <v>30000000</v>
      </c>
    </row>
    <row r="21" spans="1:6" s="366" customFormat="1" ht="17.100000000000001" customHeight="1" x14ac:dyDescent="0.25">
      <c r="A21" s="555">
        <f t="shared" si="1"/>
        <v>8</v>
      </c>
      <c r="B21" s="561" t="s">
        <v>169</v>
      </c>
      <c r="C21" s="121">
        <v>11000000</v>
      </c>
      <c r="D21" s="121">
        <f>9016857+50400+172000+10</f>
        <v>9239267</v>
      </c>
      <c r="E21" s="121">
        <v>12500000</v>
      </c>
      <c r="F21" s="121">
        <v>15000000</v>
      </c>
    </row>
    <row r="22" spans="1:6" s="366" customFormat="1" ht="17.100000000000001" customHeight="1" x14ac:dyDescent="0.25">
      <c r="A22" s="555">
        <f t="shared" si="1"/>
        <v>9</v>
      </c>
      <c r="B22" s="556" t="s">
        <v>170</v>
      </c>
      <c r="C22" s="121">
        <v>3500000</v>
      </c>
      <c r="D22" s="121">
        <v>3209425</v>
      </c>
      <c r="E22" s="121">
        <v>3000000</v>
      </c>
      <c r="F22" s="121">
        <v>3750000</v>
      </c>
    </row>
    <row r="23" spans="1:6" s="366" customFormat="1" ht="17.100000000000001" customHeight="1" x14ac:dyDescent="0.25">
      <c r="A23" s="555">
        <f t="shared" si="1"/>
        <v>10</v>
      </c>
      <c r="B23" s="556" t="s">
        <v>171</v>
      </c>
      <c r="C23" s="121">
        <v>1000000</v>
      </c>
      <c r="D23" s="121">
        <v>1024389</v>
      </c>
      <c r="E23" s="121">
        <v>900000</v>
      </c>
      <c r="F23" s="121">
        <v>1100000</v>
      </c>
    </row>
    <row r="24" spans="1:6" s="366" customFormat="1" ht="17.100000000000001" customHeight="1" x14ac:dyDescent="0.25">
      <c r="A24" s="555">
        <f t="shared" si="1"/>
        <v>11</v>
      </c>
      <c r="B24" s="556" t="s">
        <v>172</v>
      </c>
      <c r="C24" s="121">
        <v>500000</v>
      </c>
      <c r="D24" s="121">
        <v>918498</v>
      </c>
      <c r="E24" s="121">
        <v>1000000</v>
      </c>
      <c r="F24" s="121">
        <v>1000000</v>
      </c>
    </row>
    <row r="25" spans="1:6" s="366" customFormat="1" ht="17.100000000000001" customHeight="1" x14ac:dyDescent="0.25">
      <c r="A25" s="555">
        <f t="shared" si="1"/>
        <v>12</v>
      </c>
      <c r="B25" s="556" t="s">
        <v>173</v>
      </c>
      <c r="C25" s="121">
        <v>100000</v>
      </c>
      <c r="D25" s="121">
        <v>96412</v>
      </c>
      <c r="E25" s="121">
        <v>100000</v>
      </c>
      <c r="F25" s="121">
        <v>100000</v>
      </c>
    </row>
    <row r="26" spans="1:6" s="366" customFormat="1" ht="17.100000000000001" customHeight="1" x14ac:dyDescent="0.25">
      <c r="A26" s="555">
        <f t="shared" si="1"/>
        <v>13</v>
      </c>
      <c r="B26" s="562" t="s">
        <v>174</v>
      </c>
      <c r="C26" s="121">
        <v>1560000</v>
      </c>
      <c r="D26" s="121">
        <v>1494384</v>
      </c>
      <c r="E26" s="121">
        <f>1560000*1.1</f>
        <v>1716000.0000000002</v>
      </c>
      <c r="F26" s="121">
        <v>1750000</v>
      </c>
    </row>
    <row r="27" spans="1:6" s="366" customFormat="1" ht="17.100000000000001" customHeight="1" x14ac:dyDescent="0.25">
      <c r="A27" s="555">
        <f t="shared" si="1"/>
        <v>14</v>
      </c>
      <c r="B27" s="556" t="s">
        <v>175</v>
      </c>
      <c r="C27" s="121">
        <v>350000</v>
      </c>
      <c r="D27" s="121">
        <v>213388</v>
      </c>
      <c r="E27" s="121">
        <v>350000</v>
      </c>
      <c r="F27" s="121">
        <v>350000</v>
      </c>
    </row>
    <row r="28" spans="1:6" s="366" customFormat="1" ht="17.100000000000001" customHeight="1" x14ac:dyDescent="0.25">
      <c r="A28" s="555">
        <f t="shared" si="1"/>
        <v>15</v>
      </c>
      <c r="B28" s="556" t="s">
        <v>176</v>
      </c>
      <c r="C28" s="121">
        <v>1000000</v>
      </c>
      <c r="D28" s="121">
        <v>1198947.5</v>
      </c>
      <c r="E28" s="121">
        <v>1250000</v>
      </c>
      <c r="F28" s="121">
        <v>1200000</v>
      </c>
    </row>
    <row r="29" spans="1:6" s="366" customFormat="1" ht="17.100000000000001" customHeight="1" x14ac:dyDescent="0.25">
      <c r="A29" s="555">
        <f t="shared" si="1"/>
        <v>16</v>
      </c>
      <c r="B29" s="556" t="s">
        <v>177</v>
      </c>
      <c r="C29" s="121">
        <v>5000</v>
      </c>
      <c r="D29" s="121">
        <v>0</v>
      </c>
      <c r="E29" s="121">
        <v>5000</v>
      </c>
      <c r="F29" s="121">
        <v>5000</v>
      </c>
    </row>
    <row r="30" spans="1:6" s="366" customFormat="1" ht="17.100000000000001" customHeight="1" x14ac:dyDescent="0.25">
      <c r="A30" s="555">
        <f t="shared" si="1"/>
        <v>17</v>
      </c>
      <c r="B30" s="556" t="s">
        <v>178</v>
      </c>
      <c r="C30" s="121">
        <v>300000</v>
      </c>
      <c r="D30" s="121">
        <v>318880</v>
      </c>
      <c r="E30" s="121">
        <v>300000</v>
      </c>
      <c r="F30" s="121">
        <v>300000</v>
      </c>
    </row>
    <row r="31" spans="1:6" s="366" customFormat="1" ht="17.100000000000001" customHeight="1" x14ac:dyDescent="0.25">
      <c r="A31" s="555">
        <f t="shared" si="1"/>
        <v>18</v>
      </c>
      <c r="B31" s="556" t="s">
        <v>179</v>
      </c>
      <c r="C31" s="121">
        <v>300000</v>
      </c>
      <c r="D31" s="121">
        <v>392375</v>
      </c>
      <c r="E31" s="121">
        <v>500000</v>
      </c>
      <c r="F31" s="121">
        <v>300000</v>
      </c>
    </row>
    <row r="32" spans="1:6" s="366" customFormat="1" ht="17.100000000000001" customHeight="1" x14ac:dyDescent="0.25">
      <c r="A32" s="555">
        <f t="shared" si="1"/>
        <v>19</v>
      </c>
      <c r="B32" s="556" t="s">
        <v>180</v>
      </c>
      <c r="C32" s="121">
        <v>700000</v>
      </c>
      <c r="D32" s="121">
        <v>760430</v>
      </c>
      <c r="E32" s="121">
        <v>700000</v>
      </c>
      <c r="F32" s="121">
        <v>1000000</v>
      </c>
    </row>
    <row r="33" spans="1:8" s="366" customFormat="1" ht="17.100000000000001" customHeight="1" x14ac:dyDescent="0.25">
      <c r="A33" s="555">
        <f t="shared" si="1"/>
        <v>20</v>
      </c>
      <c r="B33" s="563" t="s">
        <v>181</v>
      </c>
      <c r="C33" s="121">
        <v>3642800</v>
      </c>
      <c r="D33" s="121">
        <v>0</v>
      </c>
      <c r="E33" s="121">
        <v>2000000</v>
      </c>
      <c r="F33" s="121">
        <v>5442800</v>
      </c>
    </row>
    <row r="34" spans="1:8" s="366" customFormat="1" ht="17.100000000000001" customHeight="1" x14ac:dyDescent="0.25">
      <c r="A34" s="555">
        <f t="shared" si="1"/>
        <v>21</v>
      </c>
      <c r="B34" s="563" t="s">
        <v>182</v>
      </c>
      <c r="C34" s="121">
        <v>312000</v>
      </c>
      <c r="D34" s="121">
        <v>0</v>
      </c>
      <c r="E34" s="121">
        <v>1000000</v>
      </c>
      <c r="F34" s="121">
        <v>312000</v>
      </c>
    </row>
    <row r="35" spans="1:8" s="366" customFormat="1" ht="17.100000000000001" customHeight="1" x14ac:dyDescent="0.25">
      <c r="A35" s="555">
        <f t="shared" si="1"/>
        <v>22</v>
      </c>
      <c r="B35" s="563" t="s">
        <v>183</v>
      </c>
      <c r="C35" s="121">
        <v>750000</v>
      </c>
      <c r="D35" s="121">
        <v>0</v>
      </c>
      <c r="E35" s="121">
        <v>1000000</v>
      </c>
      <c r="F35" s="121">
        <v>750000</v>
      </c>
      <c r="H35" s="564"/>
    </row>
    <row r="36" spans="1:8" s="366" customFormat="1" ht="17.100000000000001" customHeight="1" x14ac:dyDescent="0.25">
      <c r="A36" s="555">
        <f t="shared" si="1"/>
        <v>23</v>
      </c>
      <c r="B36" s="563" t="s">
        <v>490</v>
      </c>
      <c r="C36" s="121">
        <v>1800000</v>
      </c>
      <c r="D36" s="121">
        <v>0</v>
      </c>
      <c r="E36" s="121">
        <v>0</v>
      </c>
      <c r="F36" s="121">
        <v>1800000</v>
      </c>
      <c r="H36" s="564"/>
    </row>
    <row r="37" spans="1:8" s="366" customFormat="1" ht="17.100000000000001" customHeight="1" x14ac:dyDescent="0.25">
      <c r="A37" s="557">
        <v>3</v>
      </c>
      <c r="B37" s="558" t="s">
        <v>184</v>
      </c>
      <c r="C37" s="559">
        <f t="shared" ref="C37:D37" si="2">SUM(C38:C44)</f>
        <v>3430000</v>
      </c>
      <c r="D37" s="559">
        <f t="shared" si="2"/>
        <v>2533731</v>
      </c>
      <c r="E37" s="559">
        <f t="shared" ref="E37:F37" si="3">SUM(E38:E44)</f>
        <v>3530000</v>
      </c>
      <c r="F37" s="559">
        <f t="shared" si="3"/>
        <v>3300200</v>
      </c>
      <c r="H37" s="564"/>
    </row>
    <row r="38" spans="1:8" s="366" customFormat="1" ht="17.100000000000001" customHeight="1" x14ac:dyDescent="0.25">
      <c r="A38" s="555">
        <v>1</v>
      </c>
      <c r="B38" s="556" t="s">
        <v>185</v>
      </c>
      <c r="C38" s="121">
        <v>1600000</v>
      </c>
      <c r="D38" s="121">
        <v>1323095</v>
      </c>
      <c r="E38" s="121">
        <f>C38*1.05</f>
        <v>1680000</v>
      </c>
      <c r="F38" s="121">
        <v>1600000</v>
      </c>
    </row>
    <row r="39" spans="1:8" s="366" customFormat="1" ht="17.100000000000001" customHeight="1" x14ac:dyDescent="0.25">
      <c r="A39" s="555">
        <v>2</v>
      </c>
      <c r="B39" s="556" t="s">
        <v>186</v>
      </c>
      <c r="C39" s="121">
        <v>100000</v>
      </c>
      <c r="D39" s="121">
        <v>89245</v>
      </c>
      <c r="E39" s="121">
        <v>100000</v>
      </c>
      <c r="F39" s="121">
        <v>100000</v>
      </c>
    </row>
    <row r="40" spans="1:8" s="366" customFormat="1" ht="17.100000000000001" customHeight="1" x14ac:dyDescent="0.25">
      <c r="A40" s="555">
        <v>3</v>
      </c>
      <c r="B40" s="556" t="s">
        <v>187</v>
      </c>
      <c r="C40" s="121">
        <v>500000</v>
      </c>
      <c r="D40" s="121">
        <v>290500</v>
      </c>
      <c r="E40" s="121">
        <v>500000</v>
      </c>
      <c r="F40" s="121">
        <v>500000</v>
      </c>
      <c r="H40" s="564"/>
    </row>
    <row r="41" spans="1:8" s="366" customFormat="1" ht="17.100000000000001" customHeight="1" x14ac:dyDescent="0.25">
      <c r="A41" s="555">
        <v>4</v>
      </c>
      <c r="B41" s="556" t="s">
        <v>188</v>
      </c>
      <c r="C41" s="121">
        <v>550000</v>
      </c>
      <c r="D41" s="121">
        <v>418450</v>
      </c>
      <c r="E41" s="121">
        <v>550000</v>
      </c>
      <c r="F41" s="121">
        <v>550000</v>
      </c>
    </row>
    <row r="42" spans="1:8" s="366" customFormat="1" ht="17.100000000000001" customHeight="1" x14ac:dyDescent="0.25">
      <c r="A42" s="555">
        <v>5</v>
      </c>
      <c r="B42" s="563" t="s">
        <v>189</v>
      </c>
      <c r="C42" s="121">
        <v>280000</v>
      </c>
      <c r="D42" s="121">
        <v>291161</v>
      </c>
      <c r="E42" s="121">
        <v>300000</v>
      </c>
      <c r="F42" s="121">
        <v>250000</v>
      </c>
    </row>
    <row r="43" spans="1:8" s="366" customFormat="1" ht="17.100000000000001" customHeight="1" x14ac:dyDescent="0.25">
      <c r="A43" s="555">
        <v>6</v>
      </c>
      <c r="B43" s="563" t="s">
        <v>190</v>
      </c>
      <c r="C43" s="121">
        <v>250000</v>
      </c>
      <c r="D43" s="121">
        <f>100828+11452+9000</f>
        <v>121280</v>
      </c>
      <c r="E43" s="121">
        <v>250000</v>
      </c>
      <c r="F43" s="121">
        <v>120000</v>
      </c>
    </row>
    <row r="44" spans="1:8" s="366" customFormat="1" ht="17.100000000000001" customHeight="1" x14ac:dyDescent="0.25">
      <c r="A44" s="555">
        <v>7</v>
      </c>
      <c r="B44" s="563" t="s">
        <v>191</v>
      </c>
      <c r="C44" s="121">
        <v>150000</v>
      </c>
      <c r="D44" s="121">
        <v>0</v>
      </c>
      <c r="E44" s="121">
        <v>150000</v>
      </c>
      <c r="F44" s="121">
        <v>180200</v>
      </c>
    </row>
    <row r="45" spans="1:8" s="366" customFormat="1" ht="17.100000000000001" customHeight="1" x14ac:dyDescent="0.25">
      <c r="A45" s="557">
        <v>4</v>
      </c>
      <c r="B45" s="558" t="s">
        <v>192</v>
      </c>
      <c r="C45" s="559">
        <f t="shared" ref="C45:D45" si="4">SUM(C46:C52)</f>
        <v>12350000</v>
      </c>
      <c r="D45" s="559">
        <f t="shared" si="4"/>
        <v>3243666.91</v>
      </c>
      <c r="E45" s="559">
        <f>SUM(E46:E52)</f>
        <v>4150000</v>
      </c>
      <c r="F45" s="559">
        <f>SUM(F46:F52)</f>
        <v>12900000</v>
      </c>
    </row>
    <row r="46" spans="1:8" s="366" customFormat="1" ht="17.100000000000001" customHeight="1" x14ac:dyDescent="0.25">
      <c r="A46" s="555">
        <v>1</v>
      </c>
      <c r="B46" s="556" t="s">
        <v>193</v>
      </c>
      <c r="C46" s="121">
        <v>200000</v>
      </c>
      <c r="D46" s="121">
        <v>165500</v>
      </c>
      <c r="E46" s="122">
        <v>300000</v>
      </c>
      <c r="F46" s="122">
        <v>200000</v>
      </c>
    </row>
    <row r="47" spans="1:8" s="366" customFormat="1" ht="17.100000000000001" customHeight="1" x14ac:dyDescent="0.25">
      <c r="A47" s="555">
        <v>2</v>
      </c>
      <c r="B47" s="556" t="s">
        <v>194</v>
      </c>
      <c r="C47" s="121">
        <v>1000000</v>
      </c>
      <c r="D47" s="121">
        <v>1070600</v>
      </c>
      <c r="E47" s="121">
        <v>100000</v>
      </c>
      <c r="F47" s="121">
        <v>1000000</v>
      </c>
    </row>
    <row r="48" spans="1:8" s="366" customFormat="1" ht="17.100000000000001" customHeight="1" x14ac:dyDescent="0.25">
      <c r="A48" s="555">
        <v>3</v>
      </c>
      <c r="B48" s="556" t="s">
        <v>195</v>
      </c>
      <c r="C48" s="121">
        <v>500000</v>
      </c>
      <c r="D48" s="121">
        <v>415700</v>
      </c>
      <c r="E48" s="121">
        <v>100000</v>
      </c>
      <c r="F48" s="121">
        <v>500000</v>
      </c>
    </row>
    <row r="49" spans="1:7" s="366" customFormat="1" ht="17.100000000000001" customHeight="1" x14ac:dyDescent="0.25">
      <c r="A49" s="555">
        <v>4</v>
      </c>
      <c r="B49" s="556" t="s">
        <v>196</v>
      </c>
      <c r="C49" s="121">
        <v>50000</v>
      </c>
      <c r="D49" s="121">
        <v>690860</v>
      </c>
      <c r="E49" s="121">
        <v>50000</v>
      </c>
      <c r="F49" s="121">
        <v>100000</v>
      </c>
    </row>
    <row r="50" spans="1:7" s="366" customFormat="1" ht="17.100000000000001" customHeight="1" x14ac:dyDescent="0.25">
      <c r="A50" s="555">
        <v>5</v>
      </c>
      <c r="B50" s="556" t="s">
        <v>197</v>
      </c>
      <c r="C50" s="121">
        <v>100000</v>
      </c>
      <c r="D50" s="121">
        <v>121000</v>
      </c>
      <c r="E50" s="121">
        <v>100000</v>
      </c>
      <c r="F50" s="121">
        <v>100000</v>
      </c>
    </row>
    <row r="51" spans="1:7" s="366" customFormat="1" ht="17.100000000000001" customHeight="1" x14ac:dyDescent="0.25">
      <c r="A51" s="565">
        <v>6</v>
      </c>
      <c r="B51" s="566" t="s">
        <v>198</v>
      </c>
      <c r="C51" s="121">
        <v>500000</v>
      </c>
      <c r="D51" s="511">
        <f>82955+748050-51000+1.91</f>
        <v>780006.91</v>
      </c>
      <c r="E51" s="121">
        <v>1000000</v>
      </c>
      <c r="F51" s="121">
        <v>1000000</v>
      </c>
    </row>
    <row r="52" spans="1:7" s="366" customFormat="1" ht="17.100000000000001" customHeight="1" x14ac:dyDescent="0.25">
      <c r="A52" s="565">
        <v>9</v>
      </c>
      <c r="B52" s="566" t="s">
        <v>207</v>
      </c>
      <c r="C52" s="560">
        <v>10000000</v>
      </c>
      <c r="D52" s="560">
        <v>0</v>
      </c>
      <c r="E52" s="560">
        <v>2500000</v>
      </c>
      <c r="F52" s="560">
        <v>10000000</v>
      </c>
    </row>
    <row r="53" spans="1:7" s="366" customFormat="1" ht="17.100000000000001" customHeight="1" x14ac:dyDescent="0.25">
      <c r="A53" s="634" t="s">
        <v>199</v>
      </c>
      <c r="B53" s="635"/>
      <c r="C53" s="567">
        <f t="shared" ref="C53:F53" si="5">C45+C37+C13+C5</f>
        <v>112790000</v>
      </c>
      <c r="D53" s="567">
        <f t="shared" si="5"/>
        <v>84292938.929999992</v>
      </c>
      <c r="E53" s="567">
        <f t="shared" si="5"/>
        <v>121296000</v>
      </c>
      <c r="F53" s="567">
        <f t="shared" si="5"/>
        <v>135000000</v>
      </c>
    </row>
    <row r="54" spans="1:7" s="366" customFormat="1" ht="17.100000000000001" customHeight="1" x14ac:dyDescent="0.25">
      <c r="A54" s="568">
        <v>5</v>
      </c>
      <c r="B54" s="569" t="s">
        <v>200</v>
      </c>
      <c r="C54" s="570">
        <f t="shared" ref="C54:D54" si="6">SUM(C55:C56)</f>
        <v>28000000</v>
      </c>
      <c r="D54" s="570">
        <f t="shared" si="6"/>
        <v>25575116</v>
      </c>
      <c r="E54" s="570">
        <f t="shared" ref="E54:F54" si="7">SUM(E55:E56)</f>
        <v>29000000</v>
      </c>
      <c r="F54" s="570">
        <f t="shared" si="7"/>
        <v>50000000</v>
      </c>
    </row>
    <row r="55" spans="1:7" s="366" customFormat="1" ht="17.100000000000001" customHeight="1" x14ac:dyDescent="0.25">
      <c r="A55" s="571">
        <v>1</v>
      </c>
      <c r="B55" s="572" t="s">
        <v>208</v>
      </c>
      <c r="C55" s="121">
        <v>3000000</v>
      </c>
      <c r="D55" s="121">
        <v>2373179</v>
      </c>
      <c r="E55" s="121">
        <v>1500000</v>
      </c>
      <c r="F55" s="121">
        <v>12500000</v>
      </c>
    </row>
    <row r="56" spans="1:7" s="366" customFormat="1" ht="17.100000000000001" customHeight="1" x14ac:dyDescent="0.25">
      <c r="A56" s="573">
        <v>2</v>
      </c>
      <c r="B56" s="574" t="s">
        <v>201</v>
      </c>
      <c r="C56" s="124">
        <v>25000000</v>
      </c>
      <c r="D56" s="124">
        <v>23201937</v>
      </c>
      <c r="E56" s="124">
        <v>27500000</v>
      </c>
      <c r="F56" s="124">
        <v>37500000</v>
      </c>
      <c r="G56" s="564"/>
    </row>
    <row r="57" spans="1:7" s="366" customFormat="1" ht="17.100000000000001" customHeight="1" x14ac:dyDescent="0.25">
      <c r="A57" s="575">
        <v>6</v>
      </c>
      <c r="B57" s="576" t="s">
        <v>202</v>
      </c>
      <c r="C57" s="577">
        <v>14485000</v>
      </c>
      <c r="D57" s="577">
        <v>17750435.640000001</v>
      </c>
      <c r="E57" s="577">
        <v>0</v>
      </c>
      <c r="F57" s="577">
        <v>7558000</v>
      </c>
    </row>
    <row r="58" spans="1:7" s="366" customFormat="1" ht="17.100000000000001" customHeight="1" x14ac:dyDescent="0.25">
      <c r="A58" s="634" t="s">
        <v>203</v>
      </c>
      <c r="B58" s="635"/>
      <c r="C58" s="567">
        <f t="shared" ref="C58:F58" si="8">C57+C54+C53</f>
        <v>155275000</v>
      </c>
      <c r="D58" s="567">
        <f t="shared" si="8"/>
        <v>127618490.56999999</v>
      </c>
      <c r="E58" s="567">
        <f t="shared" si="8"/>
        <v>150296000</v>
      </c>
      <c r="F58" s="567">
        <f t="shared" si="8"/>
        <v>192558000</v>
      </c>
    </row>
    <row r="59" spans="1:7" s="366" customFormat="1" ht="17.100000000000001" customHeight="1" x14ac:dyDescent="0.25">
      <c r="A59" s="578">
        <v>7</v>
      </c>
      <c r="B59" s="579" t="s">
        <v>204</v>
      </c>
      <c r="C59" s="580">
        <v>20000000</v>
      </c>
      <c r="D59" s="580">
        <v>36034955</v>
      </c>
      <c r="E59" s="580">
        <v>20000000</v>
      </c>
      <c r="F59" s="580">
        <v>30000000</v>
      </c>
      <c r="G59" s="564"/>
    </row>
    <row r="60" spans="1:7" s="366" customFormat="1" ht="17.100000000000001" customHeight="1" x14ac:dyDescent="0.25">
      <c r="A60" s="557">
        <v>8</v>
      </c>
      <c r="B60" s="558" t="s">
        <v>205</v>
      </c>
      <c r="C60" s="121"/>
      <c r="D60" s="121"/>
      <c r="E60" s="121"/>
      <c r="F60" s="121"/>
    </row>
    <row r="61" spans="1:7" s="366" customFormat="1" ht="17.100000000000001" customHeight="1" x14ac:dyDescent="0.25">
      <c r="A61" s="581" t="s">
        <v>152</v>
      </c>
      <c r="B61" s="582" t="s">
        <v>206</v>
      </c>
      <c r="C61" s="121"/>
      <c r="D61" s="121"/>
      <c r="E61" s="121"/>
      <c r="F61" s="121"/>
    </row>
    <row r="62" spans="1:7" s="366" customFormat="1" ht="17.100000000000001" customHeight="1" x14ac:dyDescent="0.25">
      <c r="A62" s="555"/>
      <c r="B62" s="556" t="s">
        <v>405</v>
      </c>
      <c r="C62" s="121">
        <v>15939000</v>
      </c>
      <c r="D62" s="121">
        <f>15939000+2000000</f>
        <v>17939000</v>
      </c>
      <c r="E62" s="121">
        <v>15939000</v>
      </c>
      <c r="F62" s="121">
        <v>0</v>
      </c>
    </row>
    <row r="63" spans="1:7" s="366" customFormat="1" ht="17.100000000000001" customHeight="1" x14ac:dyDescent="0.25">
      <c r="A63" s="555"/>
      <c r="B63" s="556" t="s">
        <v>406</v>
      </c>
      <c r="C63" s="638">
        <v>107829000</v>
      </c>
      <c r="D63" s="636">
        <f>107829000+8000000</f>
        <v>115829000</v>
      </c>
      <c r="E63" s="636">
        <v>107829000</v>
      </c>
      <c r="F63" s="121">
        <v>458874000</v>
      </c>
    </row>
    <row r="64" spans="1:7" s="366" customFormat="1" ht="17.100000000000001" customHeight="1" x14ac:dyDescent="0.25">
      <c r="A64" s="555"/>
      <c r="B64" s="562" t="s">
        <v>407</v>
      </c>
      <c r="C64" s="639"/>
      <c r="D64" s="637"/>
      <c r="E64" s="637"/>
      <c r="F64" s="121">
        <v>161773000</v>
      </c>
    </row>
    <row r="65" spans="1:6" s="366" customFormat="1" ht="17.100000000000001" customHeight="1" x14ac:dyDescent="0.25">
      <c r="A65" s="555"/>
      <c r="B65" s="562" t="s">
        <v>408</v>
      </c>
      <c r="C65" s="121">
        <v>15000000</v>
      </c>
      <c r="D65" s="121">
        <v>18000000</v>
      </c>
      <c r="E65" s="121">
        <v>20000000</v>
      </c>
      <c r="F65" s="121">
        <v>0</v>
      </c>
    </row>
    <row r="66" spans="1:6" s="366" customFormat="1" ht="17.100000000000001" customHeight="1" x14ac:dyDescent="0.25">
      <c r="A66" s="555"/>
      <c r="B66" s="562" t="s">
        <v>491</v>
      </c>
      <c r="C66" s="121">
        <v>3675000</v>
      </c>
      <c r="D66" s="121">
        <v>3675000</v>
      </c>
      <c r="E66" s="121">
        <v>0</v>
      </c>
      <c r="F66" s="121">
        <v>0</v>
      </c>
    </row>
    <row r="67" spans="1:6" s="366" customFormat="1" ht="17.100000000000001" customHeight="1" x14ac:dyDescent="0.25">
      <c r="A67" s="555"/>
      <c r="B67" s="556" t="s">
        <v>492</v>
      </c>
      <c r="C67" s="121">
        <v>10158000</v>
      </c>
      <c r="D67" s="121">
        <f>10158000+152750</f>
        <v>10310750</v>
      </c>
      <c r="E67" s="121">
        <v>10158000</v>
      </c>
      <c r="F67" s="121">
        <v>4000000</v>
      </c>
    </row>
    <row r="68" spans="1:6" s="366" customFormat="1" ht="17.100000000000001" customHeight="1" x14ac:dyDescent="0.25">
      <c r="A68" s="555"/>
      <c r="B68" s="556" t="s">
        <v>493</v>
      </c>
      <c r="C68" s="121">
        <f>21730000+10000000</f>
        <v>31730000</v>
      </c>
      <c r="D68" s="121">
        <f>21739000</f>
        <v>21739000</v>
      </c>
      <c r="E68" s="121">
        <v>21500000</v>
      </c>
      <c r="F68" s="121">
        <v>0</v>
      </c>
    </row>
    <row r="69" spans="1:6" s="366" customFormat="1" ht="17.100000000000001" customHeight="1" x14ac:dyDescent="0.25">
      <c r="A69" s="555"/>
      <c r="B69" s="556" t="s">
        <v>494</v>
      </c>
      <c r="C69" s="121">
        <v>180000000</v>
      </c>
      <c r="D69" s="121">
        <v>169510511</v>
      </c>
      <c r="E69" s="121">
        <v>200000000</v>
      </c>
      <c r="F69" s="121">
        <v>200000000</v>
      </c>
    </row>
    <row r="70" spans="1:6" s="366" customFormat="1" ht="17.100000000000001" customHeight="1" x14ac:dyDescent="0.25">
      <c r="A70" s="555"/>
      <c r="B70" s="556" t="s">
        <v>495</v>
      </c>
      <c r="C70" s="121">
        <v>50000</v>
      </c>
      <c r="D70" s="121">
        <v>0</v>
      </c>
      <c r="E70" s="121">
        <v>50000</v>
      </c>
      <c r="F70" s="121">
        <v>0</v>
      </c>
    </row>
    <row r="71" spans="1:6" s="366" customFormat="1" ht="17.100000000000001" customHeight="1" x14ac:dyDescent="0.25">
      <c r="A71" s="555"/>
      <c r="B71" s="556" t="s">
        <v>496</v>
      </c>
      <c r="C71" s="121">
        <v>10000000</v>
      </c>
      <c r="D71" s="121">
        <v>13351969</v>
      </c>
      <c r="E71" s="121">
        <v>10000000</v>
      </c>
      <c r="F71" s="121">
        <v>10000000</v>
      </c>
    </row>
    <row r="72" spans="1:6" s="366" customFormat="1" ht="17.100000000000001" customHeight="1" x14ac:dyDescent="0.25">
      <c r="A72" s="555"/>
      <c r="B72" s="556" t="s">
        <v>497</v>
      </c>
      <c r="C72" s="121">
        <v>1751700</v>
      </c>
      <c r="D72" s="121">
        <v>1751700</v>
      </c>
      <c r="E72" s="121">
        <v>1500000</v>
      </c>
      <c r="F72" s="121">
        <v>0</v>
      </c>
    </row>
    <row r="73" spans="1:6" s="366" customFormat="1" ht="17.100000000000001" customHeight="1" x14ac:dyDescent="0.25">
      <c r="A73" s="555"/>
      <c r="B73" s="556" t="s">
        <v>545</v>
      </c>
      <c r="C73" s="121">
        <v>0</v>
      </c>
      <c r="D73" s="121">
        <v>0</v>
      </c>
      <c r="E73" s="121">
        <v>0</v>
      </c>
      <c r="F73" s="121">
        <v>10000000</v>
      </c>
    </row>
    <row r="74" spans="1:6" s="366" customFormat="1" ht="17.100000000000001" customHeight="1" x14ac:dyDescent="0.25">
      <c r="A74" s="581" t="s">
        <v>150</v>
      </c>
      <c r="B74" s="583" t="s">
        <v>209</v>
      </c>
      <c r="C74" s="121">
        <v>21455450</v>
      </c>
      <c r="D74" s="121">
        <v>12312120</v>
      </c>
      <c r="E74" s="121">
        <v>20000000</v>
      </c>
      <c r="F74" s="121">
        <v>14200000</v>
      </c>
    </row>
    <row r="75" spans="1:6" s="366" customFormat="1" ht="17.100000000000001" customHeight="1" x14ac:dyDescent="0.25">
      <c r="A75" s="581" t="s">
        <v>151</v>
      </c>
      <c r="B75" s="583" t="s">
        <v>210</v>
      </c>
      <c r="C75" s="121"/>
      <c r="D75" s="121"/>
      <c r="E75" s="121"/>
      <c r="F75" s="121"/>
    </row>
    <row r="76" spans="1:6" s="366" customFormat="1" ht="17.100000000000001" hidden="1" customHeight="1" x14ac:dyDescent="0.25">
      <c r="A76" s="581"/>
      <c r="B76" s="584" t="s">
        <v>86</v>
      </c>
      <c r="C76" s="121"/>
      <c r="D76" s="121"/>
      <c r="E76" s="121"/>
      <c r="F76" s="121"/>
    </row>
    <row r="77" spans="1:6" s="366" customFormat="1" ht="17.100000000000001" customHeight="1" x14ac:dyDescent="0.25">
      <c r="A77" s="581"/>
      <c r="B77" s="584" t="s">
        <v>211</v>
      </c>
      <c r="C77" s="121">
        <v>450000000</v>
      </c>
      <c r="D77" s="121">
        <f>524703046.53-15800000</f>
        <v>508903046.52999997</v>
      </c>
      <c r="E77" s="121">
        <v>400000000</v>
      </c>
      <c r="F77" s="121">
        <v>400000000</v>
      </c>
    </row>
    <row r="78" spans="1:6" s="366" customFormat="1" ht="17.100000000000001" customHeight="1" x14ac:dyDescent="0.25">
      <c r="A78" s="581"/>
      <c r="B78" s="584" t="s">
        <v>212</v>
      </c>
      <c r="C78" s="121">
        <v>1500000</v>
      </c>
      <c r="D78" s="121">
        <v>200000</v>
      </c>
      <c r="E78" s="121">
        <v>1500000</v>
      </c>
      <c r="F78" s="121">
        <v>30000000</v>
      </c>
    </row>
    <row r="79" spans="1:6" s="366" customFormat="1" ht="17.100000000000001" customHeight="1" x14ac:dyDescent="0.25">
      <c r="A79" s="581"/>
      <c r="B79" s="584" t="s">
        <v>385</v>
      </c>
      <c r="C79" s="121">
        <v>850000</v>
      </c>
      <c r="D79" s="121">
        <v>411215</v>
      </c>
      <c r="E79" s="121">
        <v>0</v>
      </c>
      <c r="F79" s="121"/>
    </row>
    <row r="80" spans="1:6" s="366" customFormat="1" ht="17.100000000000001" customHeight="1" x14ac:dyDescent="0.25">
      <c r="A80" s="585" t="s">
        <v>351</v>
      </c>
      <c r="B80" s="586" t="s">
        <v>348</v>
      </c>
      <c r="C80" s="587">
        <v>20000000</v>
      </c>
      <c r="D80" s="587">
        <v>15800000</v>
      </c>
      <c r="E80" s="587">
        <v>30000000</v>
      </c>
      <c r="F80" s="587">
        <v>40000000</v>
      </c>
    </row>
    <row r="81" spans="1:6" s="366" customFormat="1" ht="17.100000000000001" customHeight="1" x14ac:dyDescent="0.25">
      <c r="A81" s="630" t="s">
        <v>213</v>
      </c>
      <c r="B81" s="630"/>
      <c r="C81" s="588">
        <f>SUM(C62:C80)</f>
        <v>869938150</v>
      </c>
      <c r="D81" s="588">
        <f>SUM(D62:D80)</f>
        <v>909733311.52999997</v>
      </c>
      <c r="E81" s="588">
        <f>SUM(E62:E80)</f>
        <v>838476000</v>
      </c>
      <c r="F81" s="588">
        <f>SUM(F62:F80)</f>
        <v>1328847000</v>
      </c>
    </row>
    <row r="82" spans="1:6" s="366" customFormat="1" ht="17.100000000000001" customHeight="1" x14ac:dyDescent="0.25">
      <c r="A82" s="631" t="s">
        <v>199</v>
      </c>
      <c r="B82" s="631"/>
      <c r="C82" s="589">
        <f t="shared" ref="C82:F83" si="9">C58</f>
        <v>155275000</v>
      </c>
      <c r="D82" s="589">
        <f t="shared" si="9"/>
        <v>127618490.56999999</v>
      </c>
      <c r="E82" s="589">
        <f t="shared" si="9"/>
        <v>150296000</v>
      </c>
      <c r="F82" s="589">
        <f t="shared" si="9"/>
        <v>192558000</v>
      </c>
    </row>
    <row r="83" spans="1:6" s="366" customFormat="1" ht="17.100000000000001" customHeight="1" x14ac:dyDescent="0.25">
      <c r="A83" s="632" t="s">
        <v>204</v>
      </c>
      <c r="B83" s="632"/>
      <c r="C83" s="590">
        <f t="shared" si="9"/>
        <v>20000000</v>
      </c>
      <c r="D83" s="590">
        <f t="shared" si="9"/>
        <v>36034955</v>
      </c>
      <c r="E83" s="590">
        <f t="shared" si="9"/>
        <v>20000000</v>
      </c>
      <c r="F83" s="590">
        <f t="shared" si="9"/>
        <v>30000000</v>
      </c>
    </row>
    <row r="84" spans="1:6" s="366" customFormat="1" ht="17.100000000000001" customHeight="1" x14ac:dyDescent="0.25">
      <c r="A84" s="629" t="s">
        <v>380</v>
      </c>
      <c r="B84" s="629"/>
      <c r="C84" s="129">
        <f t="shared" ref="C84:F84" si="10">SUM(C81:C83)</f>
        <v>1045213150</v>
      </c>
      <c r="D84" s="129">
        <f t="shared" si="10"/>
        <v>1073386757.0999999</v>
      </c>
      <c r="E84" s="129">
        <f t="shared" si="10"/>
        <v>1008772000</v>
      </c>
      <c r="F84" s="129">
        <f t="shared" si="10"/>
        <v>1551405000</v>
      </c>
    </row>
    <row r="85" spans="1:6" s="42" customFormat="1" ht="17.100000000000001" customHeight="1" x14ac:dyDescent="0.25">
      <c r="A85" s="41"/>
      <c r="C85" s="43"/>
      <c r="D85" s="43"/>
    </row>
    <row r="86" spans="1:6" s="42" customFormat="1" ht="17.100000000000001" customHeight="1" x14ac:dyDescent="0.25">
      <c r="A86" s="41"/>
      <c r="C86" s="43"/>
      <c r="D86" s="43"/>
    </row>
    <row r="87" spans="1:6" s="42" customFormat="1" ht="17.100000000000001" customHeight="1" x14ac:dyDescent="0.25">
      <c r="A87" s="41"/>
      <c r="D87" s="43"/>
    </row>
    <row r="88" spans="1:6" s="42" customFormat="1" ht="17.100000000000001" customHeight="1" x14ac:dyDescent="0.25">
      <c r="A88" s="41"/>
      <c r="C88" s="43"/>
      <c r="D88" s="43"/>
    </row>
    <row r="89" spans="1:6" s="42" customFormat="1" ht="17.100000000000001" customHeight="1" x14ac:dyDescent="0.25">
      <c r="A89" s="41"/>
    </row>
    <row r="90" spans="1:6" s="42" customFormat="1" ht="17.100000000000001" customHeight="1" x14ac:dyDescent="0.25">
      <c r="A90" s="41"/>
    </row>
    <row r="91" spans="1:6" s="42" customFormat="1" ht="17.100000000000001" customHeight="1" x14ac:dyDescent="0.25">
      <c r="A91" s="41"/>
    </row>
    <row r="92" spans="1:6" s="42" customFormat="1" ht="17.100000000000001" customHeight="1" x14ac:dyDescent="0.25">
      <c r="A92" s="41"/>
    </row>
    <row r="93" spans="1:6" s="42" customFormat="1" ht="17.100000000000001" customHeight="1" x14ac:dyDescent="0.25">
      <c r="A93" s="41"/>
    </row>
    <row r="94" spans="1:6" s="42" customFormat="1" ht="17.100000000000001" customHeight="1" x14ac:dyDescent="0.25">
      <c r="A94" s="41"/>
    </row>
    <row r="95" spans="1:6" s="42" customFormat="1" ht="17.100000000000001" customHeight="1" x14ac:dyDescent="0.25">
      <c r="A95" s="41"/>
    </row>
    <row r="96" spans="1:6" s="42" customFormat="1" ht="17.100000000000001" customHeight="1" x14ac:dyDescent="0.25">
      <c r="A96" s="41"/>
    </row>
    <row r="97" spans="1:1" s="42" customFormat="1" ht="17.100000000000001" customHeight="1" x14ac:dyDescent="0.25">
      <c r="A97" s="41"/>
    </row>
    <row r="98" spans="1:1" s="42" customFormat="1" ht="17.100000000000001" customHeight="1" x14ac:dyDescent="0.25">
      <c r="A98" s="41"/>
    </row>
    <row r="99" spans="1:1" s="42" customFormat="1" ht="17.100000000000001" customHeight="1" x14ac:dyDescent="0.25">
      <c r="A99" s="41"/>
    </row>
  </sheetData>
  <mergeCells count="16">
    <mergeCell ref="E63:E64"/>
    <mergeCell ref="C63:C64"/>
    <mergeCell ref="D63:D64"/>
    <mergeCell ref="A1:F1"/>
    <mergeCell ref="A2:F2"/>
    <mergeCell ref="C3:D3"/>
    <mergeCell ref="E3:E4"/>
    <mergeCell ref="F3:F4"/>
    <mergeCell ref="A84:B84"/>
    <mergeCell ref="A81:B81"/>
    <mergeCell ref="A82:B82"/>
    <mergeCell ref="A83:B83"/>
    <mergeCell ref="A3:A4"/>
    <mergeCell ref="B3:B4"/>
    <mergeCell ref="A58:B58"/>
    <mergeCell ref="A53:B53"/>
  </mergeCells>
  <pageMargins left="0.24" right="0.2" top="0.27" bottom="0.2" header="0.16" footer="0.24"/>
  <pageSetup paperSize="9" scale="87"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sqref="A1:D1"/>
    </sheetView>
  </sheetViews>
  <sheetFormatPr defaultRowHeight="24" x14ac:dyDescent="0.25"/>
  <cols>
    <col min="1" max="1" width="5.140625" style="402" customWidth="1"/>
    <col min="2" max="2" width="11.42578125" style="371" customWidth="1"/>
    <col min="3" max="3" width="10.7109375" style="371" customWidth="1"/>
    <col min="4" max="4" width="65" style="371" customWidth="1"/>
    <col min="5" max="5" width="16.5703125" style="371" customWidth="1"/>
    <col min="6" max="16384" width="9.140625" style="371"/>
  </cols>
  <sheetData>
    <row r="1" spans="1:5" x14ac:dyDescent="0.25">
      <c r="A1" s="751" t="s">
        <v>148</v>
      </c>
      <c r="B1" s="751"/>
      <c r="C1" s="751"/>
      <c r="D1" s="751"/>
    </row>
    <row r="2" spans="1:5" x14ac:dyDescent="0.25">
      <c r="A2" s="752" t="s">
        <v>862</v>
      </c>
      <c r="B2" s="752"/>
      <c r="C2" s="752"/>
      <c r="D2" s="752"/>
    </row>
    <row r="3" spans="1:5" s="366" customFormat="1" ht="15" customHeight="1" x14ac:dyDescent="0.25">
      <c r="A3" s="372" t="s">
        <v>136</v>
      </c>
      <c r="B3" s="372" t="s">
        <v>863</v>
      </c>
      <c r="C3" s="372" t="s">
        <v>864</v>
      </c>
      <c r="D3" s="372" t="s">
        <v>865</v>
      </c>
    </row>
    <row r="4" spans="1:5" s="376" customFormat="1" ht="20.25" customHeight="1" x14ac:dyDescent="0.25">
      <c r="A4" s="373" t="s">
        <v>866</v>
      </c>
      <c r="B4" s="374"/>
      <c r="C4" s="374"/>
      <c r="D4" s="375"/>
    </row>
    <row r="5" spans="1:5" ht="41.25" x14ac:dyDescent="0.25">
      <c r="A5" s="377">
        <v>1</v>
      </c>
      <c r="B5" s="378" t="s">
        <v>867</v>
      </c>
      <c r="C5" s="379">
        <v>180000</v>
      </c>
      <c r="D5" s="380" t="s">
        <v>868</v>
      </c>
      <c r="E5" s="381"/>
    </row>
    <row r="6" spans="1:5" ht="54" x14ac:dyDescent="0.25">
      <c r="A6" s="753">
        <v>2</v>
      </c>
      <c r="B6" s="755" t="s">
        <v>869</v>
      </c>
      <c r="C6" s="757">
        <v>100000</v>
      </c>
      <c r="D6" s="375" t="s">
        <v>870</v>
      </c>
      <c r="E6" s="381"/>
    </row>
    <row r="7" spans="1:5" ht="72" x14ac:dyDescent="0.25">
      <c r="A7" s="754"/>
      <c r="B7" s="756"/>
      <c r="C7" s="758"/>
      <c r="D7" s="380" t="s">
        <v>871</v>
      </c>
      <c r="E7" s="381"/>
    </row>
    <row r="8" spans="1:5" ht="24.75" customHeight="1" x14ac:dyDescent="0.25">
      <c r="A8" s="382">
        <v>3</v>
      </c>
      <c r="B8" s="759" t="s">
        <v>872</v>
      </c>
      <c r="C8" s="383">
        <v>100000</v>
      </c>
      <c r="D8" s="384" t="s">
        <v>873</v>
      </c>
      <c r="E8" s="381"/>
    </row>
    <row r="9" spans="1:5" ht="36" x14ac:dyDescent="0.25">
      <c r="A9" s="382"/>
      <c r="B9" s="760"/>
      <c r="C9" s="383"/>
      <c r="D9" s="385" t="s">
        <v>874</v>
      </c>
      <c r="E9" s="381"/>
    </row>
    <row r="10" spans="1:5" ht="18" customHeight="1" x14ac:dyDescent="0.25">
      <c r="A10" s="377"/>
      <c r="B10" s="378"/>
      <c r="C10" s="379"/>
      <c r="D10" s="386" t="s">
        <v>875</v>
      </c>
      <c r="E10" s="381"/>
    </row>
    <row r="11" spans="1:5" ht="34.5" customHeight="1" x14ac:dyDescent="0.25">
      <c r="A11" s="387">
        <v>4</v>
      </c>
      <c r="B11" s="388" t="s">
        <v>235</v>
      </c>
      <c r="C11" s="389">
        <v>180000</v>
      </c>
      <c r="D11" s="390" t="s">
        <v>876</v>
      </c>
      <c r="E11" s="381"/>
    </row>
    <row r="12" spans="1:5" ht="57" customHeight="1" x14ac:dyDescent="0.25">
      <c r="A12" s="387">
        <v>5</v>
      </c>
      <c r="B12" s="238" t="s">
        <v>877</v>
      </c>
      <c r="C12" s="389">
        <v>100000</v>
      </c>
      <c r="D12" s="390" t="s">
        <v>878</v>
      </c>
      <c r="E12" s="381"/>
    </row>
    <row r="13" spans="1:5" ht="36" x14ac:dyDescent="0.25">
      <c r="A13" s="387">
        <v>6</v>
      </c>
      <c r="B13" s="388" t="s">
        <v>879</v>
      </c>
      <c r="C13" s="389">
        <v>40000</v>
      </c>
      <c r="D13" s="390" t="s">
        <v>880</v>
      </c>
      <c r="E13" s="381"/>
    </row>
    <row r="14" spans="1:5" s="394" customFormat="1" ht="18" x14ac:dyDescent="0.25">
      <c r="A14" s="748" t="s">
        <v>124</v>
      </c>
      <c r="B14" s="749"/>
      <c r="C14" s="391">
        <f>SUM(C5:C13)</f>
        <v>700000</v>
      </c>
      <c r="D14" s="392"/>
      <c r="E14" s="393"/>
    </row>
    <row r="15" spans="1:5" ht="18" customHeight="1" x14ac:dyDescent="0.25">
      <c r="A15" s="373" t="s">
        <v>881</v>
      </c>
      <c r="B15" s="373"/>
      <c r="C15" s="395"/>
      <c r="D15" s="396"/>
      <c r="E15" s="381"/>
    </row>
    <row r="16" spans="1:5" ht="94.5" customHeight="1" x14ac:dyDescent="0.25">
      <c r="A16" s="377">
        <v>1</v>
      </c>
      <c r="B16" s="378" t="s">
        <v>882</v>
      </c>
      <c r="C16" s="379"/>
      <c r="D16" s="380" t="s">
        <v>883</v>
      </c>
      <c r="E16" s="381"/>
    </row>
    <row r="17" spans="1:5" ht="132" x14ac:dyDescent="0.25">
      <c r="A17" s="377">
        <v>2</v>
      </c>
      <c r="B17" s="378" t="s">
        <v>884</v>
      </c>
      <c r="C17" s="379"/>
      <c r="D17" s="380" t="s">
        <v>885</v>
      </c>
      <c r="E17" s="381"/>
    </row>
    <row r="18" spans="1:5" ht="15" customHeight="1" x14ac:dyDescent="0.25">
      <c r="A18" s="397" t="s">
        <v>886</v>
      </c>
      <c r="B18" s="398"/>
      <c r="C18" s="399"/>
      <c r="D18" s="399"/>
      <c r="E18" s="399"/>
    </row>
    <row r="19" spans="1:5" ht="15" customHeight="1" x14ac:dyDescent="0.25">
      <c r="A19" s="400">
        <v>1</v>
      </c>
      <c r="B19" s="398" t="s">
        <v>887</v>
      </c>
      <c r="C19" s="399"/>
      <c r="D19" s="399"/>
      <c r="E19" s="399"/>
    </row>
    <row r="20" spans="1:5" ht="34.5" customHeight="1" x14ac:dyDescent="0.25">
      <c r="A20" s="401">
        <v>2</v>
      </c>
      <c r="B20" s="750" t="s">
        <v>888</v>
      </c>
      <c r="C20" s="750"/>
      <c r="D20" s="750"/>
      <c r="E20" s="399"/>
    </row>
    <row r="21" spans="1:5" ht="15" customHeight="1" x14ac:dyDescent="0.25">
      <c r="A21" s="400">
        <v>3</v>
      </c>
      <c r="B21" s="398" t="s">
        <v>889</v>
      </c>
      <c r="C21" s="399"/>
      <c r="D21" s="399"/>
      <c r="E21" s="399"/>
    </row>
    <row r="22" spans="1:5" ht="15" customHeight="1" x14ac:dyDescent="0.25">
      <c r="A22" s="400">
        <v>4</v>
      </c>
      <c r="B22" s="398" t="s">
        <v>890</v>
      </c>
      <c r="C22" s="399"/>
      <c r="D22" s="399"/>
      <c r="E22" s="399"/>
    </row>
    <row r="23" spans="1:5" ht="15" customHeight="1" x14ac:dyDescent="0.25">
      <c r="A23" s="400">
        <v>5</v>
      </c>
      <c r="B23" s="398" t="s">
        <v>891</v>
      </c>
      <c r="C23" s="399"/>
      <c r="D23" s="399"/>
      <c r="E23" s="399"/>
    </row>
    <row r="24" spans="1:5" x14ac:dyDescent="0.25">
      <c r="A24" s="400"/>
      <c r="B24" s="398"/>
      <c r="C24" s="399"/>
      <c r="D24" s="399"/>
      <c r="E24" s="399"/>
    </row>
    <row r="25" spans="1:5" x14ac:dyDescent="0.25">
      <c r="C25" s="399"/>
      <c r="D25" s="399"/>
      <c r="E25" s="399"/>
    </row>
    <row r="26" spans="1:5" x14ac:dyDescent="0.25">
      <c r="C26" s="399"/>
      <c r="D26" s="399"/>
      <c r="E26" s="399"/>
    </row>
    <row r="27" spans="1:5" x14ac:dyDescent="0.25">
      <c r="C27" s="399"/>
      <c r="D27" s="399"/>
      <c r="E27" s="399"/>
    </row>
    <row r="28" spans="1:5" x14ac:dyDescent="0.25">
      <c r="C28" s="399"/>
      <c r="D28" s="399"/>
      <c r="E28" s="399"/>
    </row>
    <row r="29" spans="1:5" x14ac:dyDescent="0.25">
      <c r="C29" s="399"/>
      <c r="D29" s="399"/>
      <c r="E29" s="399"/>
    </row>
    <row r="30" spans="1:5" x14ac:dyDescent="0.25">
      <c r="C30" s="399"/>
      <c r="D30" s="399"/>
      <c r="E30" s="399"/>
    </row>
    <row r="31" spans="1:5" x14ac:dyDescent="0.25">
      <c r="C31" s="399"/>
      <c r="D31" s="399"/>
      <c r="E31" s="399"/>
    </row>
    <row r="32" spans="1:5" x14ac:dyDescent="0.25">
      <c r="C32" s="399"/>
      <c r="D32" s="399"/>
      <c r="E32" s="399"/>
    </row>
    <row r="33" spans="3:5" x14ac:dyDescent="0.25">
      <c r="C33" s="399"/>
      <c r="D33" s="399"/>
      <c r="E33" s="399"/>
    </row>
    <row r="34" spans="3:5" x14ac:dyDescent="0.25">
      <c r="C34" s="399"/>
      <c r="D34" s="399"/>
      <c r="E34" s="399"/>
    </row>
    <row r="35" spans="3:5" x14ac:dyDescent="0.25">
      <c r="C35" s="399"/>
      <c r="D35" s="399"/>
      <c r="E35" s="399"/>
    </row>
    <row r="36" spans="3:5" x14ac:dyDescent="0.25">
      <c r="C36" s="399"/>
      <c r="D36" s="399"/>
      <c r="E36" s="399"/>
    </row>
    <row r="37" spans="3:5" x14ac:dyDescent="0.25">
      <c r="C37" s="399"/>
      <c r="D37" s="399"/>
      <c r="E37" s="399"/>
    </row>
    <row r="38" spans="3:5" x14ac:dyDescent="0.25">
      <c r="C38" s="399"/>
      <c r="D38" s="399"/>
      <c r="E38" s="399"/>
    </row>
    <row r="39" spans="3:5" x14ac:dyDescent="0.25">
      <c r="C39" s="399"/>
      <c r="D39" s="399"/>
      <c r="E39" s="399"/>
    </row>
    <row r="40" spans="3:5" x14ac:dyDescent="0.25">
      <c r="C40" s="399"/>
      <c r="D40" s="399"/>
      <c r="E40" s="399"/>
    </row>
    <row r="41" spans="3:5" x14ac:dyDescent="0.25">
      <c r="C41" s="399"/>
      <c r="D41" s="399"/>
      <c r="E41" s="399"/>
    </row>
    <row r="42" spans="3:5" x14ac:dyDescent="0.25">
      <c r="C42" s="399"/>
      <c r="D42" s="399"/>
      <c r="E42" s="399"/>
    </row>
    <row r="43" spans="3:5" x14ac:dyDescent="0.25">
      <c r="C43" s="399"/>
      <c r="D43" s="399"/>
      <c r="E43" s="399"/>
    </row>
    <row r="44" spans="3:5" x14ac:dyDescent="0.25">
      <c r="C44" s="399"/>
      <c r="D44" s="399"/>
      <c r="E44" s="399"/>
    </row>
    <row r="45" spans="3:5" x14ac:dyDescent="0.25">
      <c r="C45" s="399"/>
      <c r="D45" s="399"/>
      <c r="E45" s="399"/>
    </row>
    <row r="46" spans="3:5" x14ac:dyDescent="0.25">
      <c r="C46" s="399"/>
      <c r="D46" s="399"/>
      <c r="E46" s="399"/>
    </row>
    <row r="47" spans="3:5" x14ac:dyDescent="0.25">
      <c r="C47" s="399"/>
      <c r="D47" s="399"/>
      <c r="E47" s="399"/>
    </row>
    <row r="48" spans="3:5" x14ac:dyDescent="0.25">
      <c r="C48" s="399"/>
      <c r="D48" s="399"/>
      <c r="E48" s="399"/>
    </row>
    <row r="49" spans="3:5" x14ac:dyDescent="0.25">
      <c r="C49" s="399"/>
      <c r="D49" s="399"/>
      <c r="E49" s="399"/>
    </row>
    <row r="50" spans="3:5" x14ac:dyDescent="0.25">
      <c r="C50" s="399"/>
      <c r="D50" s="399"/>
      <c r="E50" s="399"/>
    </row>
    <row r="51" spans="3:5" x14ac:dyDescent="0.25">
      <c r="C51" s="399"/>
      <c r="D51" s="399"/>
      <c r="E51" s="399"/>
    </row>
    <row r="52" spans="3:5" x14ac:dyDescent="0.25">
      <c r="C52" s="399"/>
      <c r="D52" s="399"/>
      <c r="E52" s="399"/>
    </row>
    <row r="53" spans="3:5" x14ac:dyDescent="0.25">
      <c r="C53" s="399"/>
      <c r="D53" s="399"/>
      <c r="E53" s="399"/>
    </row>
    <row r="54" spans="3:5" x14ac:dyDescent="0.25">
      <c r="C54" s="399"/>
      <c r="D54" s="399"/>
      <c r="E54" s="399"/>
    </row>
    <row r="55" spans="3:5" x14ac:dyDescent="0.25">
      <c r="C55" s="399"/>
      <c r="D55" s="399"/>
      <c r="E55" s="399"/>
    </row>
    <row r="56" spans="3:5" x14ac:dyDescent="0.25">
      <c r="C56" s="399"/>
      <c r="D56" s="399"/>
      <c r="E56" s="399"/>
    </row>
    <row r="57" spans="3:5" x14ac:dyDescent="0.25">
      <c r="C57" s="399"/>
      <c r="D57" s="399"/>
      <c r="E57" s="399"/>
    </row>
    <row r="58" spans="3:5" x14ac:dyDescent="0.25">
      <c r="C58" s="399"/>
      <c r="D58" s="399"/>
      <c r="E58" s="399"/>
    </row>
    <row r="59" spans="3:5" x14ac:dyDescent="0.25">
      <c r="C59" s="399"/>
      <c r="D59" s="399"/>
      <c r="E59" s="399"/>
    </row>
    <row r="60" spans="3:5" x14ac:dyDescent="0.25">
      <c r="C60" s="399"/>
      <c r="D60" s="399"/>
      <c r="E60" s="399"/>
    </row>
    <row r="61" spans="3:5" x14ac:dyDescent="0.25">
      <c r="C61" s="399"/>
      <c r="D61" s="399"/>
      <c r="E61" s="399"/>
    </row>
    <row r="62" spans="3:5" x14ac:dyDescent="0.25">
      <c r="C62" s="399"/>
      <c r="D62" s="399"/>
      <c r="E62" s="399"/>
    </row>
  </sheetData>
  <mergeCells count="8">
    <mergeCell ref="A14:B14"/>
    <mergeCell ref="B20:D20"/>
    <mergeCell ref="A1:D1"/>
    <mergeCell ref="A2:D2"/>
    <mergeCell ref="A6:A7"/>
    <mergeCell ref="B6:B7"/>
    <mergeCell ref="C6:C7"/>
    <mergeCell ref="B8:B9"/>
  </mergeCells>
  <pageMargins left="0.7" right="0.2" top="0.19" bottom="0.24" header="0.16" footer="0.2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B2" sqref="B2:B3"/>
    </sheetView>
  </sheetViews>
  <sheetFormatPr defaultRowHeight="18" x14ac:dyDescent="0.45"/>
  <cols>
    <col min="1" max="1" width="3.7109375" style="254" customWidth="1"/>
    <col min="2" max="2" width="12" style="254" customWidth="1"/>
    <col min="3" max="3" width="9.28515625" style="254" customWidth="1"/>
    <col min="4" max="4" width="9.140625" style="254" customWidth="1"/>
    <col min="5" max="5" width="9.85546875" style="254" customWidth="1"/>
    <col min="6" max="6" width="9.5703125" style="254" customWidth="1"/>
    <col min="7" max="7" width="9.28515625" style="254" customWidth="1"/>
    <col min="8" max="8" width="8.140625" style="254" customWidth="1"/>
    <col min="9" max="9" width="10" style="254" customWidth="1"/>
    <col min="10" max="11" width="10.5703125" style="254" customWidth="1"/>
    <col min="12" max="12" width="10.28515625" style="254" customWidth="1"/>
    <col min="13" max="13" width="9.85546875" style="254" customWidth="1"/>
    <col min="14" max="14" width="10.140625" style="254" customWidth="1"/>
    <col min="15" max="15" width="10.5703125" style="254" customWidth="1"/>
    <col min="16" max="16384" width="9.140625" style="254"/>
  </cols>
  <sheetData>
    <row r="1" spans="1:15" x14ac:dyDescent="0.45">
      <c r="A1" s="761" t="s">
        <v>1165</v>
      </c>
      <c r="B1" s="761"/>
      <c r="C1" s="761"/>
      <c r="D1" s="761"/>
      <c r="E1" s="761"/>
      <c r="F1" s="761"/>
      <c r="G1" s="761"/>
      <c r="H1" s="761"/>
      <c r="I1" s="761"/>
      <c r="J1" s="761"/>
      <c r="K1" s="761"/>
      <c r="L1" s="761"/>
      <c r="M1" s="761"/>
      <c r="N1" s="761"/>
      <c r="O1" s="761"/>
    </row>
    <row r="2" spans="1:15" x14ac:dyDescent="0.45">
      <c r="A2" s="755" t="s">
        <v>1166</v>
      </c>
      <c r="B2" s="755" t="s">
        <v>1181</v>
      </c>
      <c r="C2" s="762" t="s">
        <v>1167</v>
      </c>
      <c r="D2" s="763"/>
      <c r="E2" s="763"/>
      <c r="F2" s="763"/>
      <c r="G2" s="763"/>
      <c r="H2" s="763"/>
      <c r="I2" s="764"/>
      <c r="J2" s="755" t="s">
        <v>1168</v>
      </c>
      <c r="K2" s="765" t="s">
        <v>1175</v>
      </c>
      <c r="L2" s="766"/>
      <c r="M2" s="766"/>
      <c r="N2" s="767"/>
      <c r="O2" s="755" t="s">
        <v>1180</v>
      </c>
    </row>
    <row r="3" spans="1:15" ht="72" x14ac:dyDescent="0.45">
      <c r="A3" s="756"/>
      <c r="B3" s="756"/>
      <c r="C3" s="594" t="s">
        <v>1169</v>
      </c>
      <c r="D3" s="594" t="s">
        <v>1170</v>
      </c>
      <c r="E3" s="594" t="s">
        <v>1173</v>
      </c>
      <c r="F3" s="593" t="s">
        <v>1171</v>
      </c>
      <c r="G3" s="594" t="s">
        <v>1174</v>
      </c>
      <c r="H3" s="594" t="s">
        <v>1172</v>
      </c>
      <c r="I3" s="593" t="s">
        <v>124</v>
      </c>
      <c r="J3" s="756"/>
      <c r="K3" s="595" t="s">
        <v>1176</v>
      </c>
      <c r="L3" s="596" t="s">
        <v>1177</v>
      </c>
      <c r="M3" s="596" t="s">
        <v>1179</v>
      </c>
      <c r="N3" s="596" t="s">
        <v>1178</v>
      </c>
      <c r="O3" s="756"/>
    </row>
    <row r="4" spans="1:15" x14ac:dyDescent="0.45">
      <c r="A4" s="597">
        <v>1</v>
      </c>
      <c r="B4" s="597">
        <v>3041316.66</v>
      </c>
      <c r="C4" s="597">
        <v>180000</v>
      </c>
      <c r="D4" s="597">
        <v>180000</v>
      </c>
      <c r="E4" s="597">
        <v>100000</v>
      </c>
      <c r="F4" s="597">
        <v>100000</v>
      </c>
      <c r="G4" s="597">
        <v>100000</v>
      </c>
      <c r="H4" s="597">
        <v>40000</v>
      </c>
      <c r="I4" s="597">
        <f>SUM(C4:H4)</f>
        <v>700000</v>
      </c>
      <c r="J4" s="600">
        <f>B4-I4</f>
        <v>2341316.66</v>
      </c>
      <c r="K4" s="600">
        <f>J4*0.4</f>
        <v>936526.66400000011</v>
      </c>
      <c r="L4" s="600">
        <f>K4*0.375</f>
        <v>351197.49900000007</v>
      </c>
      <c r="M4" s="600">
        <f>K4*0.25</f>
        <v>234131.66600000003</v>
      </c>
      <c r="N4" s="600">
        <f>K4*0.375</f>
        <v>351197.49900000007</v>
      </c>
      <c r="O4" s="600">
        <f>J4-K4</f>
        <v>1404789.996</v>
      </c>
    </row>
    <row r="5" spans="1:15" x14ac:dyDescent="0.45">
      <c r="A5" s="598">
        <v>2</v>
      </c>
      <c r="B5" s="598">
        <v>2543214.46</v>
      </c>
      <c r="C5" s="598">
        <v>180000</v>
      </c>
      <c r="D5" s="598">
        <v>180000</v>
      </c>
      <c r="E5" s="598">
        <v>100000</v>
      </c>
      <c r="F5" s="598">
        <v>100000</v>
      </c>
      <c r="G5" s="598">
        <v>100000</v>
      </c>
      <c r="H5" s="598">
        <v>40000</v>
      </c>
      <c r="I5" s="598">
        <f t="shared" ref="I5:I23" si="0">SUM(C5:H5)</f>
        <v>700000</v>
      </c>
      <c r="J5" s="601">
        <f t="shared" ref="J5:J23" si="1">B5-I5</f>
        <v>1843214.46</v>
      </c>
      <c r="K5" s="601">
        <f t="shared" ref="K5:K23" si="2">J5*0.4</f>
        <v>737285.78399999999</v>
      </c>
      <c r="L5" s="601">
        <f t="shared" ref="L5:L23" si="3">K5*0.375</f>
        <v>276482.16899999999</v>
      </c>
      <c r="M5" s="601">
        <f t="shared" ref="M5:M23" si="4">K5*0.25</f>
        <v>184321.446</v>
      </c>
      <c r="N5" s="601">
        <f t="shared" ref="N5:N23" si="5">K5*0.375</f>
        <v>276482.16899999999</v>
      </c>
      <c r="O5" s="601">
        <f t="shared" ref="O5:O23" si="6">J5-K5</f>
        <v>1105928.676</v>
      </c>
    </row>
    <row r="6" spans="1:15" x14ac:dyDescent="0.45">
      <c r="A6" s="598">
        <v>3</v>
      </c>
      <c r="B6" s="598">
        <v>2905053.15</v>
      </c>
      <c r="C6" s="598">
        <v>180000</v>
      </c>
      <c r="D6" s="598">
        <v>180000</v>
      </c>
      <c r="E6" s="598">
        <v>100000</v>
      </c>
      <c r="F6" s="598">
        <v>100000</v>
      </c>
      <c r="G6" s="598">
        <v>100000</v>
      </c>
      <c r="H6" s="598">
        <v>40000</v>
      </c>
      <c r="I6" s="598">
        <f t="shared" si="0"/>
        <v>700000</v>
      </c>
      <c r="J6" s="601">
        <f t="shared" si="1"/>
        <v>2205053.15</v>
      </c>
      <c r="K6" s="601">
        <f t="shared" si="2"/>
        <v>882021.26</v>
      </c>
      <c r="L6" s="601">
        <f t="shared" si="3"/>
        <v>330757.97250000003</v>
      </c>
      <c r="M6" s="601">
        <f t="shared" si="4"/>
        <v>220505.315</v>
      </c>
      <c r="N6" s="601">
        <f t="shared" si="5"/>
        <v>330757.97250000003</v>
      </c>
      <c r="O6" s="601">
        <f t="shared" si="6"/>
        <v>1323031.8899999999</v>
      </c>
    </row>
    <row r="7" spans="1:15" x14ac:dyDescent="0.45">
      <c r="A7" s="598">
        <v>4</v>
      </c>
      <c r="B7" s="598">
        <v>7265559.8499999996</v>
      </c>
      <c r="C7" s="598">
        <v>180000</v>
      </c>
      <c r="D7" s="598">
        <v>180000</v>
      </c>
      <c r="E7" s="598">
        <v>100000</v>
      </c>
      <c r="F7" s="598">
        <v>100000</v>
      </c>
      <c r="G7" s="598">
        <v>100000</v>
      </c>
      <c r="H7" s="598">
        <v>40000</v>
      </c>
      <c r="I7" s="598">
        <f t="shared" si="0"/>
        <v>700000</v>
      </c>
      <c r="J7" s="601">
        <f t="shared" si="1"/>
        <v>6565559.8499999996</v>
      </c>
      <c r="K7" s="601">
        <f t="shared" si="2"/>
        <v>2626223.94</v>
      </c>
      <c r="L7" s="601">
        <f t="shared" si="3"/>
        <v>984833.97750000004</v>
      </c>
      <c r="M7" s="601">
        <f t="shared" si="4"/>
        <v>656555.98499999999</v>
      </c>
      <c r="N7" s="601">
        <f t="shared" si="5"/>
        <v>984833.97750000004</v>
      </c>
      <c r="O7" s="601">
        <f t="shared" si="6"/>
        <v>3939335.9099999997</v>
      </c>
    </row>
    <row r="8" spans="1:15" x14ac:dyDescent="0.45">
      <c r="A8" s="598">
        <v>5</v>
      </c>
      <c r="B8" s="598">
        <v>7030652.7400000002</v>
      </c>
      <c r="C8" s="598">
        <v>180000</v>
      </c>
      <c r="D8" s="598">
        <v>180000</v>
      </c>
      <c r="E8" s="598">
        <v>100000</v>
      </c>
      <c r="F8" s="598">
        <v>100000</v>
      </c>
      <c r="G8" s="598">
        <v>100000</v>
      </c>
      <c r="H8" s="598">
        <v>40000</v>
      </c>
      <c r="I8" s="598">
        <f t="shared" si="0"/>
        <v>700000</v>
      </c>
      <c r="J8" s="601">
        <f t="shared" si="1"/>
        <v>6330652.7400000002</v>
      </c>
      <c r="K8" s="601">
        <f t="shared" si="2"/>
        <v>2532261.0960000004</v>
      </c>
      <c r="L8" s="601">
        <f t="shared" si="3"/>
        <v>949597.91100000008</v>
      </c>
      <c r="M8" s="601">
        <f t="shared" si="4"/>
        <v>633065.27400000009</v>
      </c>
      <c r="N8" s="601">
        <f t="shared" si="5"/>
        <v>949597.91100000008</v>
      </c>
      <c r="O8" s="601">
        <f t="shared" si="6"/>
        <v>3798391.6439999999</v>
      </c>
    </row>
    <row r="9" spans="1:15" x14ac:dyDescent="0.45">
      <c r="A9" s="598">
        <v>6</v>
      </c>
      <c r="B9" s="598">
        <v>5952562.1900000004</v>
      </c>
      <c r="C9" s="598">
        <v>180000</v>
      </c>
      <c r="D9" s="598">
        <v>180000</v>
      </c>
      <c r="E9" s="598">
        <v>100000</v>
      </c>
      <c r="F9" s="598">
        <v>100000</v>
      </c>
      <c r="G9" s="598">
        <v>100000</v>
      </c>
      <c r="H9" s="598">
        <v>40000</v>
      </c>
      <c r="I9" s="598">
        <f t="shared" si="0"/>
        <v>700000</v>
      </c>
      <c r="J9" s="601">
        <f t="shared" si="1"/>
        <v>5252562.1900000004</v>
      </c>
      <c r="K9" s="601">
        <f t="shared" si="2"/>
        <v>2101024.8760000002</v>
      </c>
      <c r="L9" s="601">
        <f t="shared" si="3"/>
        <v>787884.32850000006</v>
      </c>
      <c r="M9" s="601">
        <f t="shared" si="4"/>
        <v>525256.21900000004</v>
      </c>
      <c r="N9" s="601">
        <f t="shared" si="5"/>
        <v>787884.32850000006</v>
      </c>
      <c r="O9" s="601">
        <f t="shared" si="6"/>
        <v>3151537.3140000002</v>
      </c>
    </row>
    <row r="10" spans="1:15" x14ac:dyDescent="0.45">
      <c r="A10" s="598">
        <v>7</v>
      </c>
      <c r="B10" s="598">
        <v>2628351.3199999998</v>
      </c>
      <c r="C10" s="598">
        <v>180000</v>
      </c>
      <c r="D10" s="598">
        <v>180000</v>
      </c>
      <c r="E10" s="598">
        <v>100000</v>
      </c>
      <c r="F10" s="598">
        <v>100000</v>
      </c>
      <c r="G10" s="598">
        <v>100000</v>
      </c>
      <c r="H10" s="598">
        <v>40000</v>
      </c>
      <c r="I10" s="598">
        <f t="shared" si="0"/>
        <v>700000</v>
      </c>
      <c r="J10" s="601">
        <f t="shared" si="1"/>
        <v>1928351.3199999998</v>
      </c>
      <c r="K10" s="601">
        <f t="shared" si="2"/>
        <v>771340.52799999993</v>
      </c>
      <c r="L10" s="601">
        <f t="shared" si="3"/>
        <v>289252.69799999997</v>
      </c>
      <c r="M10" s="601">
        <f t="shared" si="4"/>
        <v>192835.13199999998</v>
      </c>
      <c r="N10" s="601">
        <f t="shared" si="5"/>
        <v>289252.69799999997</v>
      </c>
      <c r="O10" s="601">
        <f t="shared" si="6"/>
        <v>1157010.7919999999</v>
      </c>
    </row>
    <row r="11" spans="1:15" x14ac:dyDescent="0.45">
      <c r="A11" s="598">
        <v>8</v>
      </c>
      <c r="B11" s="598">
        <v>6227841.9400000004</v>
      </c>
      <c r="C11" s="598">
        <v>180000</v>
      </c>
      <c r="D11" s="598">
        <v>180000</v>
      </c>
      <c r="E11" s="598">
        <v>100000</v>
      </c>
      <c r="F11" s="598">
        <v>100000</v>
      </c>
      <c r="G11" s="598">
        <v>100000</v>
      </c>
      <c r="H11" s="598">
        <v>40000</v>
      </c>
      <c r="I11" s="598">
        <f t="shared" si="0"/>
        <v>700000</v>
      </c>
      <c r="J11" s="601">
        <f t="shared" si="1"/>
        <v>5527841.9400000004</v>
      </c>
      <c r="K11" s="601">
        <f t="shared" si="2"/>
        <v>2211136.7760000001</v>
      </c>
      <c r="L11" s="601">
        <f t="shared" si="3"/>
        <v>829176.29099999997</v>
      </c>
      <c r="M11" s="601">
        <f t="shared" si="4"/>
        <v>552784.19400000002</v>
      </c>
      <c r="N11" s="601">
        <f t="shared" si="5"/>
        <v>829176.29099999997</v>
      </c>
      <c r="O11" s="601">
        <f t="shared" si="6"/>
        <v>3316705.1640000003</v>
      </c>
    </row>
    <row r="12" spans="1:15" x14ac:dyDescent="0.45">
      <c r="A12" s="598">
        <v>9</v>
      </c>
      <c r="B12" s="598">
        <v>2875984.18</v>
      </c>
      <c r="C12" s="598">
        <v>180000</v>
      </c>
      <c r="D12" s="598">
        <v>180000</v>
      </c>
      <c r="E12" s="598">
        <v>100000</v>
      </c>
      <c r="F12" s="598">
        <v>100000</v>
      </c>
      <c r="G12" s="598">
        <v>100000</v>
      </c>
      <c r="H12" s="598">
        <v>40000</v>
      </c>
      <c r="I12" s="598">
        <f t="shared" si="0"/>
        <v>700000</v>
      </c>
      <c r="J12" s="601">
        <f t="shared" si="1"/>
        <v>2175984.1800000002</v>
      </c>
      <c r="K12" s="601">
        <f t="shared" si="2"/>
        <v>870393.67200000014</v>
      </c>
      <c r="L12" s="601">
        <f t="shared" si="3"/>
        <v>326397.62700000004</v>
      </c>
      <c r="M12" s="601">
        <f t="shared" si="4"/>
        <v>217598.41800000003</v>
      </c>
      <c r="N12" s="601">
        <f t="shared" si="5"/>
        <v>326397.62700000004</v>
      </c>
      <c r="O12" s="601">
        <f t="shared" si="6"/>
        <v>1305590.5079999999</v>
      </c>
    </row>
    <row r="13" spans="1:15" x14ac:dyDescent="0.45">
      <c r="A13" s="598">
        <v>10</v>
      </c>
      <c r="B13" s="598">
        <v>3108741.65</v>
      </c>
      <c r="C13" s="598">
        <v>180000</v>
      </c>
      <c r="D13" s="598">
        <v>180000</v>
      </c>
      <c r="E13" s="598">
        <v>100000</v>
      </c>
      <c r="F13" s="598">
        <v>100000</v>
      </c>
      <c r="G13" s="598">
        <v>100000</v>
      </c>
      <c r="H13" s="598">
        <v>40000</v>
      </c>
      <c r="I13" s="598">
        <f t="shared" si="0"/>
        <v>700000</v>
      </c>
      <c r="J13" s="601">
        <f t="shared" si="1"/>
        <v>2408741.65</v>
      </c>
      <c r="K13" s="601">
        <f t="shared" si="2"/>
        <v>963496.66</v>
      </c>
      <c r="L13" s="601">
        <f t="shared" si="3"/>
        <v>361311.2475</v>
      </c>
      <c r="M13" s="601">
        <f t="shared" si="4"/>
        <v>240874.16500000001</v>
      </c>
      <c r="N13" s="601">
        <f t="shared" si="5"/>
        <v>361311.2475</v>
      </c>
      <c r="O13" s="601">
        <f t="shared" si="6"/>
        <v>1445244.9899999998</v>
      </c>
    </row>
    <row r="14" spans="1:15" x14ac:dyDescent="0.45">
      <c r="A14" s="598">
        <v>11</v>
      </c>
      <c r="B14" s="598">
        <v>5475974.3399999999</v>
      </c>
      <c r="C14" s="598">
        <v>180000</v>
      </c>
      <c r="D14" s="598">
        <v>180000</v>
      </c>
      <c r="E14" s="598">
        <v>100000</v>
      </c>
      <c r="F14" s="598">
        <v>100000</v>
      </c>
      <c r="G14" s="598">
        <v>100000</v>
      </c>
      <c r="H14" s="598">
        <v>40000</v>
      </c>
      <c r="I14" s="598">
        <f t="shared" si="0"/>
        <v>700000</v>
      </c>
      <c r="J14" s="601">
        <f t="shared" si="1"/>
        <v>4775974.34</v>
      </c>
      <c r="K14" s="601">
        <f t="shared" si="2"/>
        <v>1910389.736</v>
      </c>
      <c r="L14" s="601">
        <f t="shared" si="3"/>
        <v>716396.15100000007</v>
      </c>
      <c r="M14" s="601">
        <f t="shared" si="4"/>
        <v>477597.43400000001</v>
      </c>
      <c r="N14" s="601">
        <f t="shared" si="5"/>
        <v>716396.15100000007</v>
      </c>
      <c r="O14" s="601">
        <f t="shared" si="6"/>
        <v>2865584.6039999998</v>
      </c>
    </row>
    <row r="15" spans="1:15" x14ac:dyDescent="0.45">
      <c r="A15" s="598">
        <v>12</v>
      </c>
      <c r="B15" s="598">
        <v>2880091.77</v>
      </c>
      <c r="C15" s="598">
        <v>180000</v>
      </c>
      <c r="D15" s="598">
        <v>180000</v>
      </c>
      <c r="E15" s="598">
        <v>100000</v>
      </c>
      <c r="F15" s="598">
        <v>100000</v>
      </c>
      <c r="G15" s="598">
        <v>100000</v>
      </c>
      <c r="H15" s="598">
        <v>40000</v>
      </c>
      <c r="I15" s="598">
        <f t="shared" si="0"/>
        <v>700000</v>
      </c>
      <c r="J15" s="601">
        <f t="shared" si="1"/>
        <v>2180091.77</v>
      </c>
      <c r="K15" s="601">
        <f t="shared" si="2"/>
        <v>872036.7080000001</v>
      </c>
      <c r="L15" s="601">
        <f t="shared" si="3"/>
        <v>327013.76550000004</v>
      </c>
      <c r="M15" s="601">
        <f t="shared" si="4"/>
        <v>218009.17700000003</v>
      </c>
      <c r="N15" s="601">
        <f t="shared" si="5"/>
        <v>327013.76550000004</v>
      </c>
      <c r="O15" s="601">
        <f t="shared" si="6"/>
        <v>1308055.0619999999</v>
      </c>
    </row>
    <row r="16" spans="1:15" x14ac:dyDescent="0.45">
      <c r="A16" s="598">
        <v>13</v>
      </c>
      <c r="B16" s="598">
        <v>4101654.57</v>
      </c>
      <c r="C16" s="598">
        <v>180000</v>
      </c>
      <c r="D16" s="598">
        <v>180000</v>
      </c>
      <c r="E16" s="598">
        <v>100000</v>
      </c>
      <c r="F16" s="598">
        <v>100000</v>
      </c>
      <c r="G16" s="598">
        <v>100000</v>
      </c>
      <c r="H16" s="598">
        <v>40000</v>
      </c>
      <c r="I16" s="598">
        <f t="shared" si="0"/>
        <v>700000</v>
      </c>
      <c r="J16" s="601">
        <f t="shared" si="1"/>
        <v>3401654.57</v>
      </c>
      <c r="K16" s="601">
        <f t="shared" si="2"/>
        <v>1360661.828</v>
      </c>
      <c r="L16" s="601">
        <f t="shared" si="3"/>
        <v>510248.18550000002</v>
      </c>
      <c r="M16" s="601">
        <f t="shared" si="4"/>
        <v>340165.45699999999</v>
      </c>
      <c r="N16" s="601">
        <f t="shared" si="5"/>
        <v>510248.18550000002</v>
      </c>
      <c r="O16" s="601">
        <f t="shared" si="6"/>
        <v>2040992.7419999999</v>
      </c>
    </row>
    <row r="17" spans="1:15" x14ac:dyDescent="0.45">
      <c r="A17" s="598">
        <v>14</v>
      </c>
      <c r="B17" s="598">
        <v>2931523.06</v>
      </c>
      <c r="C17" s="598">
        <v>180000</v>
      </c>
      <c r="D17" s="598">
        <v>180000</v>
      </c>
      <c r="E17" s="598">
        <v>100000</v>
      </c>
      <c r="F17" s="598">
        <v>100000</v>
      </c>
      <c r="G17" s="598">
        <v>100000</v>
      </c>
      <c r="H17" s="598">
        <v>40000</v>
      </c>
      <c r="I17" s="598">
        <f t="shared" si="0"/>
        <v>700000</v>
      </c>
      <c r="J17" s="601">
        <f t="shared" si="1"/>
        <v>2231523.06</v>
      </c>
      <c r="K17" s="601">
        <f t="shared" si="2"/>
        <v>892609.22400000005</v>
      </c>
      <c r="L17" s="601">
        <f t="shared" si="3"/>
        <v>334728.45900000003</v>
      </c>
      <c r="M17" s="601">
        <f t="shared" si="4"/>
        <v>223152.30600000001</v>
      </c>
      <c r="N17" s="601">
        <f t="shared" si="5"/>
        <v>334728.45900000003</v>
      </c>
      <c r="O17" s="601">
        <f t="shared" si="6"/>
        <v>1338913.8360000001</v>
      </c>
    </row>
    <row r="18" spans="1:15" x14ac:dyDescent="0.45">
      <c r="A18" s="598">
        <v>15</v>
      </c>
      <c r="B18" s="598">
        <v>8363487.2699999996</v>
      </c>
      <c r="C18" s="598">
        <v>180000</v>
      </c>
      <c r="D18" s="598">
        <v>180000</v>
      </c>
      <c r="E18" s="598">
        <v>100000</v>
      </c>
      <c r="F18" s="598">
        <v>100000</v>
      </c>
      <c r="G18" s="598">
        <v>100000</v>
      </c>
      <c r="H18" s="598">
        <v>40000</v>
      </c>
      <c r="I18" s="598">
        <f t="shared" si="0"/>
        <v>700000</v>
      </c>
      <c r="J18" s="601">
        <f t="shared" si="1"/>
        <v>7663487.2699999996</v>
      </c>
      <c r="K18" s="601">
        <f t="shared" si="2"/>
        <v>3065394.9079999998</v>
      </c>
      <c r="L18" s="601">
        <f t="shared" si="3"/>
        <v>1149523.0904999999</v>
      </c>
      <c r="M18" s="601">
        <f t="shared" si="4"/>
        <v>766348.72699999996</v>
      </c>
      <c r="N18" s="601">
        <f t="shared" si="5"/>
        <v>1149523.0904999999</v>
      </c>
      <c r="O18" s="601">
        <f t="shared" si="6"/>
        <v>4598092.3619999997</v>
      </c>
    </row>
    <row r="19" spans="1:15" x14ac:dyDescent="0.45">
      <c r="A19" s="598">
        <v>16</v>
      </c>
      <c r="B19" s="598">
        <v>4531339.54</v>
      </c>
      <c r="C19" s="598">
        <v>180000</v>
      </c>
      <c r="D19" s="598">
        <v>180000</v>
      </c>
      <c r="E19" s="598">
        <v>100000</v>
      </c>
      <c r="F19" s="598">
        <v>100000</v>
      </c>
      <c r="G19" s="598">
        <v>100000</v>
      </c>
      <c r="H19" s="598">
        <v>40000</v>
      </c>
      <c r="I19" s="598">
        <f t="shared" si="0"/>
        <v>700000</v>
      </c>
      <c r="J19" s="601">
        <f t="shared" si="1"/>
        <v>3831339.54</v>
      </c>
      <c r="K19" s="601">
        <f t="shared" si="2"/>
        <v>1532535.8160000001</v>
      </c>
      <c r="L19" s="601">
        <f t="shared" si="3"/>
        <v>574700.9310000001</v>
      </c>
      <c r="M19" s="601">
        <f t="shared" si="4"/>
        <v>383133.95400000003</v>
      </c>
      <c r="N19" s="601">
        <f t="shared" si="5"/>
        <v>574700.9310000001</v>
      </c>
      <c r="O19" s="601">
        <f t="shared" si="6"/>
        <v>2298803.7239999999</v>
      </c>
    </row>
    <row r="20" spans="1:15" x14ac:dyDescent="0.45">
      <c r="A20" s="598">
        <v>17</v>
      </c>
      <c r="B20" s="598">
        <v>8365014.9299999997</v>
      </c>
      <c r="C20" s="598">
        <v>180000</v>
      </c>
      <c r="D20" s="598">
        <v>180000</v>
      </c>
      <c r="E20" s="598">
        <v>100000</v>
      </c>
      <c r="F20" s="598">
        <v>100000</v>
      </c>
      <c r="G20" s="598">
        <v>100000</v>
      </c>
      <c r="H20" s="598">
        <v>40000</v>
      </c>
      <c r="I20" s="598">
        <f t="shared" si="0"/>
        <v>700000</v>
      </c>
      <c r="J20" s="601">
        <f t="shared" si="1"/>
        <v>7665014.9299999997</v>
      </c>
      <c r="K20" s="601">
        <f t="shared" si="2"/>
        <v>3066005.9720000001</v>
      </c>
      <c r="L20" s="601">
        <f t="shared" si="3"/>
        <v>1149752.2395000001</v>
      </c>
      <c r="M20" s="601">
        <f t="shared" si="4"/>
        <v>766501.49300000002</v>
      </c>
      <c r="N20" s="601">
        <f t="shared" si="5"/>
        <v>1149752.2395000001</v>
      </c>
      <c r="O20" s="601">
        <f t="shared" si="6"/>
        <v>4599008.9579999996</v>
      </c>
    </row>
    <row r="21" spans="1:15" x14ac:dyDescent="0.45">
      <c r="A21" s="598">
        <v>18</v>
      </c>
      <c r="B21" s="598">
        <v>3814710.09</v>
      </c>
      <c r="C21" s="598">
        <v>180000</v>
      </c>
      <c r="D21" s="598">
        <v>180000</v>
      </c>
      <c r="E21" s="598">
        <v>100000</v>
      </c>
      <c r="F21" s="598">
        <v>100000</v>
      </c>
      <c r="G21" s="598">
        <v>100000</v>
      </c>
      <c r="H21" s="598">
        <v>40000</v>
      </c>
      <c r="I21" s="598">
        <f t="shared" si="0"/>
        <v>700000</v>
      </c>
      <c r="J21" s="601">
        <f t="shared" si="1"/>
        <v>3114710.09</v>
      </c>
      <c r="K21" s="601">
        <f t="shared" si="2"/>
        <v>1245884.0360000001</v>
      </c>
      <c r="L21" s="601">
        <f t="shared" si="3"/>
        <v>467206.5135</v>
      </c>
      <c r="M21" s="601">
        <f t="shared" si="4"/>
        <v>311471.00900000002</v>
      </c>
      <c r="N21" s="601">
        <f t="shared" si="5"/>
        <v>467206.5135</v>
      </c>
      <c r="O21" s="601">
        <f t="shared" si="6"/>
        <v>1868826.0539999998</v>
      </c>
    </row>
    <row r="22" spans="1:15" x14ac:dyDescent="0.45">
      <c r="A22" s="598">
        <v>19</v>
      </c>
      <c r="B22" s="598">
        <v>5966564.46</v>
      </c>
      <c r="C22" s="598">
        <v>180000</v>
      </c>
      <c r="D22" s="598">
        <v>180000</v>
      </c>
      <c r="E22" s="598">
        <v>100000</v>
      </c>
      <c r="F22" s="598">
        <v>100000</v>
      </c>
      <c r="G22" s="598">
        <v>100000</v>
      </c>
      <c r="H22" s="598">
        <v>40000</v>
      </c>
      <c r="I22" s="598">
        <f t="shared" si="0"/>
        <v>700000</v>
      </c>
      <c r="J22" s="601">
        <f t="shared" si="1"/>
        <v>5266564.46</v>
      </c>
      <c r="K22" s="601">
        <f t="shared" si="2"/>
        <v>2106625.784</v>
      </c>
      <c r="L22" s="601">
        <f t="shared" si="3"/>
        <v>789984.66899999999</v>
      </c>
      <c r="M22" s="601">
        <f t="shared" si="4"/>
        <v>526656.446</v>
      </c>
      <c r="N22" s="601">
        <f t="shared" si="5"/>
        <v>789984.66899999999</v>
      </c>
      <c r="O22" s="601">
        <f t="shared" si="6"/>
        <v>3159938.676</v>
      </c>
    </row>
    <row r="23" spans="1:15" x14ac:dyDescent="0.45">
      <c r="A23" s="599">
        <v>20</v>
      </c>
      <c r="B23" s="599">
        <v>9990361.8499999996</v>
      </c>
      <c r="C23" s="599">
        <v>180000</v>
      </c>
      <c r="D23" s="599">
        <v>180000</v>
      </c>
      <c r="E23" s="599">
        <v>100000</v>
      </c>
      <c r="F23" s="599">
        <v>100000</v>
      </c>
      <c r="G23" s="599">
        <v>100000</v>
      </c>
      <c r="H23" s="599">
        <v>40000</v>
      </c>
      <c r="I23" s="599">
        <f t="shared" si="0"/>
        <v>700000</v>
      </c>
      <c r="J23" s="602">
        <f t="shared" si="1"/>
        <v>9290361.8499999996</v>
      </c>
      <c r="K23" s="602">
        <f t="shared" si="2"/>
        <v>3716144.74</v>
      </c>
      <c r="L23" s="602">
        <f t="shared" si="3"/>
        <v>1393554.2775000001</v>
      </c>
      <c r="M23" s="602">
        <f t="shared" si="4"/>
        <v>929036.18500000006</v>
      </c>
      <c r="N23" s="602">
        <f t="shared" si="5"/>
        <v>1393554.2775000001</v>
      </c>
      <c r="O23" s="602">
        <f t="shared" si="6"/>
        <v>5574217.1099999994</v>
      </c>
    </row>
    <row r="24" spans="1:15" x14ac:dyDescent="0.45">
      <c r="A24" s="256"/>
      <c r="B24" s="256">
        <f>SUM(B4:B23)</f>
        <v>100000000.02</v>
      </c>
      <c r="C24" s="256">
        <f>SUM(C4:C23)</f>
        <v>3600000</v>
      </c>
      <c r="D24" s="256">
        <f t="shared" ref="D24:O24" si="7">SUM(D4:D23)</f>
        <v>3600000</v>
      </c>
      <c r="E24" s="256">
        <f t="shared" si="7"/>
        <v>2000000</v>
      </c>
      <c r="F24" s="256">
        <f t="shared" si="7"/>
        <v>2000000</v>
      </c>
      <c r="G24" s="256">
        <f t="shared" si="7"/>
        <v>2000000</v>
      </c>
      <c r="H24" s="256">
        <f t="shared" si="7"/>
        <v>800000</v>
      </c>
      <c r="I24" s="256">
        <f t="shared" si="7"/>
        <v>14000000</v>
      </c>
      <c r="J24" s="256">
        <f t="shared" si="7"/>
        <v>86000000.019999996</v>
      </c>
      <c r="K24" s="256">
        <f t="shared" si="7"/>
        <v>34400000.008000001</v>
      </c>
      <c r="L24" s="256">
        <f t="shared" si="7"/>
        <v>12900000.002999997</v>
      </c>
      <c r="M24" s="256">
        <f t="shared" si="7"/>
        <v>8600000.0020000003</v>
      </c>
      <c r="N24" s="256">
        <f t="shared" si="7"/>
        <v>12900000.002999997</v>
      </c>
      <c r="O24" s="256">
        <f t="shared" si="7"/>
        <v>51600000.011999987</v>
      </c>
    </row>
  </sheetData>
  <mergeCells count="7">
    <mergeCell ref="A1:O1"/>
    <mergeCell ref="A2:A3"/>
    <mergeCell ref="B2:B3"/>
    <mergeCell ref="C2:I2"/>
    <mergeCell ref="J2:J3"/>
    <mergeCell ref="K2:N2"/>
    <mergeCell ref="O2:O3"/>
  </mergeCells>
  <pageMargins left="0.24" right="0.16" top="0.98" bottom="0.22" header="0.2" footer="0.2"/>
  <pageSetup paperSize="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workbookViewId="0">
      <selection activeCell="M16" sqref="M16"/>
    </sheetView>
  </sheetViews>
  <sheetFormatPr defaultRowHeight="24" x14ac:dyDescent="0.25"/>
  <cols>
    <col min="1" max="1" width="19.85546875" style="371" customWidth="1"/>
    <col min="2" max="2" width="6.5703125" style="402" customWidth="1"/>
    <col min="3" max="3" width="11" style="371" customWidth="1"/>
    <col min="4" max="4" width="10.85546875" style="371" customWidth="1"/>
    <col min="5" max="5" width="9.140625" style="402"/>
    <col min="6" max="6" width="16.42578125" style="371" bestFit="1" customWidth="1"/>
    <col min="7" max="7" width="22" style="371" customWidth="1"/>
    <col min="8" max="16384" width="9.140625" style="371"/>
  </cols>
  <sheetData>
    <row r="1" spans="1:7" x14ac:dyDescent="0.25">
      <c r="A1" s="752" t="s">
        <v>148</v>
      </c>
      <c r="B1" s="752"/>
      <c r="C1" s="752"/>
      <c r="D1" s="752"/>
      <c r="E1" s="752"/>
      <c r="F1" s="752"/>
      <c r="G1" s="752"/>
    </row>
    <row r="2" spans="1:7" x14ac:dyDescent="0.25">
      <c r="A2" s="770" t="s">
        <v>892</v>
      </c>
      <c r="B2" s="770"/>
      <c r="C2" s="770"/>
      <c r="D2" s="770"/>
      <c r="E2" s="770"/>
      <c r="F2" s="770"/>
      <c r="G2" s="770"/>
    </row>
    <row r="3" spans="1:7" x14ac:dyDescent="0.25">
      <c r="A3" s="403" t="s">
        <v>893</v>
      </c>
      <c r="B3" s="404"/>
      <c r="C3" s="404"/>
      <c r="D3" s="404"/>
      <c r="E3" s="404"/>
      <c r="F3" s="404"/>
      <c r="G3" s="405"/>
    </row>
    <row r="4" spans="1:7" s="402" customFormat="1" x14ac:dyDescent="0.25">
      <c r="A4" s="753" t="s">
        <v>894</v>
      </c>
      <c r="B4" s="753" t="s">
        <v>895</v>
      </c>
      <c r="C4" s="771" t="s">
        <v>896</v>
      </c>
      <c r="D4" s="771"/>
      <c r="E4" s="771"/>
      <c r="F4" s="771" t="s">
        <v>897</v>
      </c>
      <c r="G4" s="753" t="s">
        <v>800</v>
      </c>
    </row>
    <row r="5" spans="1:7" s="402" customFormat="1" x14ac:dyDescent="0.25">
      <c r="A5" s="754"/>
      <c r="B5" s="754"/>
      <c r="C5" s="387" t="s">
        <v>898</v>
      </c>
      <c r="D5" s="387" t="s">
        <v>899</v>
      </c>
      <c r="E5" s="387" t="s">
        <v>900</v>
      </c>
      <c r="F5" s="771"/>
      <c r="G5" s="754"/>
    </row>
    <row r="6" spans="1:7" x14ac:dyDescent="0.25">
      <c r="A6" s="406" t="s">
        <v>901</v>
      </c>
      <c r="B6" s="407">
        <v>1</v>
      </c>
      <c r="C6" s="408">
        <v>50000</v>
      </c>
      <c r="D6" s="409" t="s">
        <v>902</v>
      </c>
      <c r="E6" s="407">
        <v>12</v>
      </c>
      <c r="F6" s="408">
        <f>B6*C6*E6</f>
        <v>600000</v>
      </c>
      <c r="G6" s="407" t="s">
        <v>903</v>
      </c>
    </row>
    <row r="7" spans="1:7" x14ac:dyDescent="0.25">
      <c r="A7" s="410" t="s">
        <v>904</v>
      </c>
      <c r="B7" s="411">
        <v>1</v>
      </c>
      <c r="C7" s="412">
        <v>40000</v>
      </c>
      <c r="D7" s="413" t="s">
        <v>902</v>
      </c>
      <c r="E7" s="411">
        <v>12</v>
      </c>
      <c r="F7" s="412">
        <f>B7*C7*E7</f>
        <v>480000</v>
      </c>
      <c r="G7" s="411" t="s">
        <v>903</v>
      </c>
    </row>
    <row r="8" spans="1:7" x14ac:dyDescent="0.25">
      <c r="A8" s="410" t="s">
        <v>905</v>
      </c>
      <c r="B8" s="411">
        <v>28</v>
      </c>
      <c r="C8" s="412">
        <v>25000</v>
      </c>
      <c r="D8" s="412">
        <v>1000</v>
      </c>
      <c r="E8" s="411">
        <v>12</v>
      </c>
      <c r="F8" s="412">
        <f>B8*(C8+D8)*E8</f>
        <v>8736000</v>
      </c>
      <c r="G8" s="411" t="s">
        <v>906</v>
      </c>
    </row>
    <row r="9" spans="1:7" x14ac:dyDescent="0.25">
      <c r="A9" s="414" t="s">
        <v>907</v>
      </c>
      <c r="B9" s="415">
        <v>75</v>
      </c>
      <c r="C9" s="416">
        <v>0</v>
      </c>
      <c r="D9" s="416">
        <v>500</v>
      </c>
      <c r="E9" s="415">
        <v>12</v>
      </c>
      <c r="F9" s="416">
        <f>B9*(C9+D9)*E9</f>
        <v>450000</v>
      </c>
      <c r="G9" s="415" t="s">
        <v>906</v>
      </c>
    </row>
    <row r="10" spans="1:7" x14ac:dyDescent="0.25">
      <c r="A10" s="748" t="s">
        <v>124</v>
      </c>
      <c r="B10" s="768"/>
      <c r="C10" s="768"/>
      <c r="D10" s="768"/>
      <c r="E10" s="749"/>
      <c r="F10" s="392">
        <f>SUM(F6:F9)</f>
        <v>10266000</v>
      </c>
      <c r="G10" s="388"/>
    </row>
    <row r="11" spans="1:7" x14ac:dyDescent="0.25">
      <c r="A11" s="403" t="s">
        <v>908</v>
      </c>
      <c r="B11" s="417"/>
      <c r="C11" s="418"/>
      <c r="D11" s="418"/>
      <c r="E11" s="417"/>
      <c r="F11" s="419"/>
      <c r="G11" s="420"/>
    </row>
    <row r="12" spans="1:7" x14ac:dyDescent="0.25">
      <c r="A12" s="406" t="s">
        <v>909</v>
      </c>
      <c r="B12" s="407">
        <v>30</v>
      </c>
      <c r="C12" s="408">
        <v>1000</v>
      </c>
      <c r="D12" s="407">
        <v>3</v>
      </c>
      <c r="E12" s="407">
        <v>12</v>
      </c>
      <c r="F12" s="408">
        <f>B12*C12*D12*E12</f>
        <v>1080000</v>
      </c>
      <c r="G12" s="406" t="s">
        <v>910</v>
      </c>
    </row>
    <row r="13" spans="1:7" x14ac:dyDescent="0.25">
      <c r="A13" s="410" t="s">
        <v>911</v>
      </c>
      <c r="B13" s="411">
        <v>105</v>
      </c>
      <c r="C13" s="412">
        <v>1000</v>
      </c>
      <c r="D13" s="411">
        <v>4</v>
      </c>
      <c r="E13" s="411">
        <v>2</v>
      </c>
      <c r="F13" s="412">
        <f>B13*C13*D13*E13</f>
        <v>840000</v>
      </c>
      <c r="G13" s="410" t="s">
        <v>912</v>
      </c>
    </row>
    <row r="14" spans="1:7" x14ac:dyDescent="0.25">
      <c r="A14" s="410" t="s">
        <v>913</v>
      </c>
      <c r="B14" s="411">
        <v>115</v>
      </c>
      <c r="C14" s="412">
        <v>1000</v>
      </c>
      <c r="D14" s="411">
        <v>3</v>
      </c>
      <c r="E14" s="411">
        <v>12</v>
      </c>
      <c r="F14" s="412">
        <f t="shared" ref="F14:F16" si="0">B14*C14*D14*E14</f>
        <v>4140000</v>
      </c>
      <c r="G14" s="410" t="s">
        <v>914</v>
      </c>
    </row>
    <row r="15" spans="1:7" x14ac:dyDescent="0.25">
      <c r="A15" s="410" t="s">
        <v>915</v>
      </c>
      <c r="B15" s="411">
        <v>15</v>
      </c>
      <c r="C15" s="412">
        <v>1000</v>
      </c>
      <c r="D15" s="411">
        <v>7</v>
      </c>
      <c r="E15" s="411">
        <v>12</v>
      </c>
      <c r="F15" s="412">
        <f t="shared" si="0"/>
        <v>1260000</v>
      </c>
      <c r="G15" s="410" t="s">
        <v>916</v>
      </c>
    </row>
    <row r="16" spans="1:7" x14ac:dyDescent="0.25">
      <c r="A16" s="414" t="s">
        <v>917</v>
      </c>
      <c r="B16" s="415">
        <v>103</v>
      </c>
      <c r="C16" s="416">
        <v>1000</v>
      </c>
      <c r="D16" s="415">
        <v>4</v>
      </c>
      <c r="E16" s="415">
        <v>2</v>
      </c>
      <c r="F16" s="416">
        <f t="shared" si="0"/>
        <v>824000</v>
      </c>
      <c r="G16" s="410" t="s">
        <v>912</v>
      </c>
    </row>
    <row r="17" spans="1:7" x14ac:dyDescent="0.25">
      <c r="A17" s="403" t="s">
        <v>918</v>
      </c>
      <c r="B17" s="417"/>
      <c r="C17" s="418"/>
      <c r="D17" s="418"/>
      <c r="E17" s="417"/>
      <c r="F17" s="419"/>
      <c r="G17" s="420"/>
    </row>
    <row r="18" spans="1:7" x14ac:dyDescent="0.25">
      <c r="A18" s="406" t="s">
        <v>901</v>
      </c>
      <c r="B18" s="407">
        <v>1</v>
      </c>
      <c r="C18" s="421" t="s">
        <v>919</v>
      </c>
      <c r="D18" s="422"/>
      <c r="E18" s="423"/>
      <c r="F18" s="408"/>
      <c r="G18" s="406"/>
    </row>
    <row r="19" spans="1:7" x14ac:dyDescent="0.25">
      <c r="A19" s="410" t="s">
        <v>904</v>
      </c>
      <c r="B19" s="411">
        <v>1</v>
      </c>
      <c r="C19" s="421" t="s">
        <v>919</v>
      </c>
      <c r="D19" s="424"/>
      <c r="E19" s="425"/>
      <c r="F19" s="412"/>
      <c r="G19" s="410"/>
    </row>
    <row r="20" spans="1:7" x14ac:dyDescent="0.25">
      <c r="A20" s="410" t="s">
        <v>920</v>
      </c>
      <c r="B20" s="411">
        <v>20</v>
      </c>
      <c r="C20" s="421" t="s">
        <v>921</v>
      </c>
      <c r="D20" s="424"/>
      <c r="E20" s="425"/>
      <c r="F20" s="412"/>
      <c r="G20" s="410" t="s">
        <v>922</v>
      </c>
    </row>
    <row r="21" spans="1:7" x14ac:dyDescent="0.25">
      <c r="A21" s="426" t="s">
        <v>923</v>
      </c>
      <c r="B21" s="427">
        <v>8</v>
      </c>
      <c r="C21" s="428" t="s">
        <v>921</v>
      </c>
      <c r="D21" s="429"/>
      <c r="E21" s="430"/>
      <c r="F21" s="416"/>
      <c r="G21" s="414"/>
    </row>
    <row r="22" spans="1:7" x14ac:dyDescent="0.25">
      <c r="A22" s="431" t="s">
        <v>924</v>
      </c>
      <c r="B22" s="432"/>
      <c r="C22" s="433"/>
      <c r="D22" s="433"/>
      <c r="E22" s="432"/>
      <c r="F22" s="434"/>
      <c r="G22" s="435"/>
    </row>
    <row r="23" spans="1:7" x14ac:dyDescent="0.25">
      <c r="A23" s="406" t="s">
        <v>901</v>
      </c>
      <c r="B23" s="407">
        <v>1</v>
      </c>
      <c r="C23" s="421" t="s">
        <v>925</v>
      </c>
      <c r="D23" s="422"/>
      <c r="E23" s="423"/>
      <c r="F23" s="436" t="s">
        <v>926</v>
      </c>
      <c r="G23" s="436" t="s">
        <v>927</v>
      </c>
    </row>
    <row r="24" spans="1:7" x14ac:dyDescent="0.25">
      <c r="A24" s="410" t="s">
        <v>904</v>
      </c>
      <c r="B24" s="411">
        <v>1</v>
      </c>
      <c r="C24" s="421" t="s">
        <v>925</v>
      </c>
      <c r="D24" s="424"/>
      <c r="E24" s="425"/>
      <c r="F24" s="437" t="s">
        <v>926</v>
      </c>
      <c r="G24" s="437" t="s">
        <v>927</v>
      </c>
    </row>
    <row r="25" spans="1:7" x14ac:dyDescent="0.25">
      <c r="A25" s="410" t="s">
        <v>923</v>
      </c>
      <c r="B25" s="411">
        <v>28</v>
      </c>
      <c r="C25" s="421" t="s">
        <v>925</v>
      </c>
      <c r="D25" s="424"/>
      <c r="E25" s="425"/>
      <c r="F25" s="437" t="s">
        <v>928</v>
      </c>
      <c r="G25" s="437" t="s">
        <v>927</v>
      </c>
    </row>
    <row r="26" spans="1:7" x14ac:dyDescent="0.25">
      <c r="A26" s="414" t="s">
        <v>929</v>
      </c>
      <c r="B26" s="415">
        <v>95</v>
      </c>
      <c r="C26" s="421" t="s">
        <v>925</v>
      </c>
      <c r="D26" s="429"/>
      <c r="E26" s="430"/>
      <c r="F26" s="437" t="s">
        <v>928</v>
      </c>
      <c r="G26" s="437" t="s">
        <v>927</v>
      </c>
    </row>
    <row r="27" spans="1:7" x14ac:dyDescent="0.25">
      <c r="A27" s="769"/>
      <c r="B27" s="769"/>
      <c r="C27" s="769"/>
      <c r="D27" s="769"/>
      <c r="E27" s="769"/>
      <c r="F27" s="438"/>
      <c r="G27" s="439"/>
    </row>
  </sheetData>
  <mergeCells count="9">
    <mergeCell ref="A10:E10"/>
    <mergeCell ref="A27:E27"/>
    <mergeCell ref="A1:G1"/>
    <mergeCell ref="A2:G2"/>
    <mergeCell ref="A4:A5"/>
    <mergeCell ref="B4:B5"/>
    <mergeCell ref="C4:E4"/>
    <mergeCell ref="F4:F5"/>
    <mergeCell ref="G4:G5"/>
  </mergeCells>
  <pageMargins left="0.47" right="0.2"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zoomScale="91" zoomScaleNormal="91" workbookViewId="0">
      <selection activeCell="F19" sqref="F19"/>
    </sheetView>
  </sheetViews>
  <sheetFormatPr defaultRowHeight="23.25" x14ac:dyDescent="0.25"/>
  <cols>
    <col min="1" max="1" width="11.85546875" style="118" customWidth="1"/>
    <col min="2" max="2" width="33.5703125" style="38" customWidth="1"/>
    <col min="3" max="3" width="16.42578125" style="14" customWidth="1"/>
    <col min="4" max="4" width="15" style="14" customWidth="1"/>
    <col min="5" max="5" width="19.5703125" style="40" hidden="1" customWidth="1"/>
    <col min="6" max="6" width="15.85546875" style="40" customWidth="1"/>
    <col min="7" max="7" width="17.42578125" style="40" customWidth="1"/>
    <col min="8" max="8" width="13.7109375" style="40" customWidth="1"/>
    <col min="9" max="9" width="17.42578125" style="40" customWidth="1"/>
    <col min="10" max="244" width="9.140625" style="38"/>
    <col min="245" max="245" width="8.42578125" style="38" customWidth="1"/>
    <col min="246" max="246" width="24.28515625" style="38" customWidth="1"/>
    <col min="247" max="247" width="11.7109375" style="38" customWidth="1"/>
    <col min="248" max="248" width="12" style="38" customWidth="1"/>
    <col min="249" max="249" width="11.7109375" style="38" customWidth="1"/>
    <col min="250" max="250" width="12" style="38" customWidth="1"/>
    <col min="251" max="251" width="11" style="38" customWidth="1"/>
    <col min="252" max="252" width="12.5703125" style="38" customWidth="1"/>
    <col min="253" max="253" width="9.140625" style="38"/>
    <col min="254" max="254" width="12" style="38" customWidth="1"/>
    <col min="255" max="500" width="9.140625" style="38"/>
    <col min="501" max="501" width="8.42578125" style="38" customWidth="1"/>
    <col min="502" max="502" width="24.28515625" style="38" customWidth="1"/>
    <col min="503" max="503" width="11.7109375" style="38" customWidth="1"/>
    <col min="504" max="504" width="12" style="38" customWidth="1"/>
    <col min="505" max="505" width="11.7109375" style="38" customWidth="1"/>
    <col min="506" max="506" width="12" style="38" customWidth="1"/>
    <col min="507" max="507" width="11" style="38" customWidth="1"/>
    <col min="508" max="508" width="12.5703125" style="38" customWidth="1"/>
    <col min="509" max="509" width="9.140625" style="38"/>
    <col min="510" max="510" width="12" style="38" customWidth="1"/>
    <col min="511" max="756" width="9.140625" style="38"/>
    <col min="757" max="757" width="8.42578125" style="38" customWidth="1"/>
    <col min="758" max="758" width="24.28515625" style="38" customWidth="1"/>
    <col min="759" max="759" width="11.7109375" style="38" customWidth="1"/>
    <col min="760" max="760" width="12" style="38" customWidth="1"/>
    <col min="761" max="761" width="11.7109375" style="38" customWidth="1"/>
    <col min="762" max="762" width="12" style="38" customWidth="1"/>
    <col min="763" max="763" width="11" style="38" customWidth="1"/>
    <col min="764" max="764" width="12.5703125" style="38" customWidth="1"/>
    <col min="765" max="765" width="9.140625" style="38"/>
    <col min="766" max="766" width="12" style="38" customWidth="1"/>
    <col min="767" max="1012" width="9.140625" style="38"/>
    <col min="1013" max="1013" width="8.42578125" style="38" customWidth="1"/>
    <col min="1014" max="1014" width="24.28515625" style="38" customWidth="1"/>
    <col min="1015" max="1015" width="11.7109375" style="38" customWidth="1"/>
    <col min="1016" max="1016" width="12" style="38" customWidth="1"/>
    <col min="1017" max="1017" width="11.7109375" style="38" customWidth="1"/>
    <col min="1018" max="1018" width="12" style="38" customWidth="1"/>
    <col min="1019" max="1019" width="11" style="38" customWidth="1"/>
    <col min="1020" max="1020" width="12.5703125" style="38" customWidth="1"/>
    <col min="1021" max="1021" width="9.140625" style="38"/>
    <col min="1022" max="1022" width="12" style="38" customWidth="1"/>
    <col min="1023" max="1268" width="9.140625" style="38"/>
    <col min="1269" max="1269" width="8.42578125" style="38" customWidth="1"/>
    <col min="1270" max="1270" width="24.28515625" style="38" customWidth="1"/>
    <col min="1271" max="1271" width="11.7109375" style="38" customWidth="1"/>
    <col min="1272" max="1272" width="12" style="38" customWidth="1"/>
    <col min="1273" max="1273" width="11.7109375" style="38" customWidth="1"/>
    <col min="1274" max="1274" width="12" style="38" customWidth="1"/>
    <col min="1275" max="1275" width="11" style="38" customWidth="1"/>
    <col min="1276" max="1276" width="12.5703125" style="38" customWidth="1"/>
    <col min="1277" max="1277" width="9.140625" style="38"/>
    <col min="1278" max="1278" width="12" style="38" customWidth="1"/>
    <col min="1279" max="1524" width="9.140625" style="38"/>
    <col min="1525" max="1525" width="8.42578125" style="38" customWidth="1"/>
    <col min="1526" max="1526" width="24.28515625" style="38" customWidth="1"/>
    <col min="1527" max="1527" width="11.7109375" style="38" customWidth="1"/>
    <col min="1528" max="1528" width="12" style="38" customWidth="1"/>
    <col min="1529" max="1529" width="11.7109375" style="38" customWidth="1"/>
    <col min="1530" max="1530" width="12" style="38" customWidth="1"/>
    <col min="1531" max="1531" width="11" style="38" customWidth="1"/>
    <col min="1532" max="1532" width="12.5703125" style="38" customWidth="1"/>
    <col min="1533" max="1533" width="9.140625" style="38"/>
    <col min="1534" max="1534" width="12" style="38" customWidth="1"/>
    <col min="1535" max="1780" width="9.140625" style="38"/>
    <col min="1781" max="1781" width="8.42578125" style="38" customWidth="1"/>
    <col min="1782" max="1782" width="24.28515625" style="38" customWidth="1"/>
    <col min="1783" max="1783" width="11.7109375" style="38" customWidth="1"/>
    <col min="1784" max="1784" width="12" style="38" customWidth="1"/>
    <col min="1785" max="1785" width="11.7109375" style="38" customWidth="1"/>
    <col min="1786" max="1786" width="12" style="38" customWidth="1"/>
    <col min="1787" max="1787" width="11" style="38" customWidth="1"/>
    <col min="1788" max="1788" width="12.5703125" style="38" customWidth="1"/>
    <col min="1789" max="1789" width="9.140625" style="38"/>
    <col min="1790" max="1790" width="12" style="38" customWidth="1"/>
    <col min="1791" max="2036" width="9.140625" style="38"/>
    <col min="2037" max="2037" width="8.42578125" style="38" customWidth="1"/>
    <col min="2038" max="2038" width="24.28515625" style="38" customWidth="1"/>
    <col min="2039" max="2039" width="11.7109375" style="38" customWidth="1"/>
    <col min="2040" max="2040" width="12" style="38" customWidth="1"/>
    <col min="2041" max="2041" width="11.7109375" style="38" customWidth="1"/>
    <col min="2042" max="2042" width="12" style="38" customWidth="1"/>
    <col min="2043" max="2043" width="11" style="38" customWidth="1"/>
    <col min="2044" max="2044" width="12.5703125" style="38" customWidth="1"/>
    <col min="2045" max="2045" width="9.140625" style="38"/>
    <col min="2046" max="2046" width="12" style="38" customWidth="1"/>
    <col min="2047" max="2292" width="9.140625" style="38"/>
    <col min="2293" max="2293" width="8.42578125" style="38" customWidth="1"/>
    <col min="2294" max="2294" width="24.28515625" style="38" customWidth="1"/>
    <col min="2295" max="2295" width="11.7109375" style="38" customWidth="1"/>
    <col min="2296" max="2296" width="12" style="38" customWidth="1"/>
    <col min="2297" max="2297" width="11.7109375" style="38" customWidth="1"/>
    <col min="2298" max="2298" width="12" style="38" customWidth="1"/>
    <col min="2299" max="2299" width="11" style="38" customWidth="1"/>
    <col min="2300" max="2300" width="12.5703125" style="38" customWidth="1"/>
    <col min="2301" max="2301" width="9.140625" style="38"/>
    <col min="2302" max="2302" width="12" style="38" customWidth="1"/>
    <col min="2303" max="2548" width="9.140625" style="38"/>
    <col min="2549" max="2549" width="8.42578125" style="38" customWidth="1"/>
    <col min="2550" max="2550" width="24.28515625" style="38" customWidth="1"/>
    <col min="2551" max="2551" width="11.7109375" style="38" customWidth="1"/>
    <col min="2552" max="2552" width="12" style="38" customWidth="1"/>
    <col min="2553" max="2553" width="11.7109375" style="38" customWidth="1"/>
    <col min="2554" max="2554" width="12" style="38" customWidth="1"/>
    <col min="2555" max="2555" width="11" style="38" customWidth="1"/>
    <col min="2556" max="2556" width="12.5703125" style="38" customWidth="1"/>
    <col min="2557" max="2557" width="9.140625" style="38"/>
    <col min="2558" max="2558" width="12" style="38" customWidth="1"/>
    <col min="2559" max="2804" width="9.140625" style="38"/>
    <col min="2805" max="2805" width="8.42578125" style="38" customWidth="1"/>
    <col min="2806" max="2806" width="24.28515625" style="38" customWidth="1"/>
    <col min="2807" max="2807" width="11.7109375" style="38" customWidth="1"/>
    <col min="2808" max="2808" width="12" style="38" customWidth="1"/>
    <col min="2809" max="2809" width="11.7109375" style="38" customWidth="1"/>
    <col min="2810" max="2810" width="12" style="38" customWidth="1"/>
    <col min="2811" max="2811" width="11" style="38" customWidth="1"/>
    <col min="2812" max="2812" width="12.5703125" style="38" customWidth="1"/>
    <col min="2813" max="2813" width="9.140625" style="38"/>
    <col min="2814" max="2814" width="12" style="38" customWidth="1"/>
    <col min="2815" max="3060" width="9.140625" style="38"/>
    <col min="3061" max="3061" width="8.42578125" style="38" customWidth="1"/>
    <col min="3062" max="3062" width="24.28515625" style="38" customWidth="1"/>
    <col min="3063" max="3063" width="11.7109375" style="38" customWidth="1"/>
    <col min="3064" max="3064" width="12" style="38" customWidth="1"/>
    <col min="3065" max="3065" width="11.7109375" style="38" customWidth="1"/>
    <col min="3066" max="3066" width="12" style="38" customWidth="1"/>
    <col min="3067" max="3067" width="11" style="38" customWidth="1"/>
    <col min="3068" max="3068" width="12.5703125" style="38" customWidth="1"/>
    <col min="3069" max="3069" width="9.140625" style="38"/>
    <col min="3070" max="3070" width="12" style="38" customWidth="1"/>
    <col min="3071" max="3316" width="9.140625" style="38"/>
    <col min="3317" max="3317" width="8.42578125" style="38" customWidth="1"/>
    <col min="3318" max="3318" width="24.28515625" style="38" customWidth="1"/>
    <col min="3319" max="3319" width="11.7109375" style="38" customWidth="1"/>
    <col min="3320" max="3320" width="12" style="38" customWidth="1"/>
    <col min="3321" max="3321" width="11.7109375" style="38" customWidth="1"/>
    <col min="3322" max="3322" width="12" style="38" customWidth="1"/>
    <col min="3323" max="3323" width="11" style="38" customWidth="1"/>
    <col min="3324" max="3324" width="12.5703125" style="38" customWidth="1"/>
    <col min="3325" max="3325" width="9.140625" style="38"/>
    <col min="3326" max="3326" width="12" style="38" customWidth="1"/>
    <col min="3327" max="3572" width="9.140625" style="38"/>
    <col min="3573" max="3573" width="8.42578125" style="38" customWidth="1"/>
    <col min="3574" max="3574" width="24.28515625" style="38" customWidth="1"/>
    <col min="3575" max="3575" width="11.7109375" style="38" customWidth="1"/>
    <col min="3576" max="3576" width="12" style="38" customWidth="1"/>
    <col min="3577" max="3577" width="11.7109375" style="38" customWidth="1"/>
    <col min="3578" max="3578" width="12" style="38" customWidth="1"/>
    <col min="3579" max="3579" width="11" style="38" customWidth="1"/>
    <col min="3580" max="3580" width="12.5703125" style="38" customWidth="1"/>
    <col min="3581" max="3581" width="9.140625" style="38"/>
    <col min="3582" max="3582" width="12" style="38" customWidth="1"/>
    <col min="3583" max="3828" width="9.140625" style="38"/>
    <col min="3829" max="3829" width="8.42578125" style="38" customWidth="1"/>
    <col min="3830" max="3830" width="24.28515625" style="38" customWidth="1"/>
    <col min="3831" max="3831" width="11.7109375" style="38" customWidth="1"/>
    <col min="3832" max="3832" width="12" style="38" customWidth="1"/>
    <col min="3833" max="3833" width="11.7109375" style="38" customWidth="1"/>
    <col min="3834" max="3834" width="12" style="38" customWidth="1"/>
    <col min="3835" max="3835" width="11" style="38" customWidth="1"/>
    <col min="3836" max="3836" width="12.5703125" style="38" customWidth="1"/>
    <col min="3837" max="3837" width="9.140625" style="38"/>
    <col min="3838" max="3838" width="12" style="38" customWidth="1"/>
    <col min="3839" max="4084" width="9.140625" style="38"/>
    <col min="4085" max="4085" width="8.42578125" style="38" customWidth="1"/>
    <col min="4086" max="4086" width="24.28515625" style="38" customWidth="1"/>
    <col min="4087" max="4087" width="11.7109375" style="38" customWidth="1"/>
    <col min="4088" max="4088" width="12" style="38" customWidth="1"/>
    <col min="4089" max="4089" width="11.7109375" style="38" customWidth="1"/>
    <col min="4090" max="4090" width="12" style="38" customWidth="1"/>
    <col min="4091" max="4091" width="11" style="38" customWidth="1"/>
    <col min="4092" max="4092" width="12.5703125" style="38" customWidth="1"/>
    <col min="4093" max="4093" width="9.140625" style="38"/>
    <col min="4094" max="4094" width="12" style="38" customWidth="1"/>
    <col min="4095" max="4340" width="9.140625" style="38"/>
    <col min="4341" max="4341" width="8.42578125" style="38" customWidth="1"/>
    <col min="4342" max="4342" width="24.28515625" style="38" customWidth="1"/>
    <col min="4343" max="4343" width="11.7109375" style="38" customWidth="1"/>
    <col min="4344" max="4344" width="12" style="38" customWidth="1"/>
    <col min="4345" max="4345" width="11.7109375" style="38" customWidth="1"/>
    <col min="4346" max="4346" width="12" style="38" customWidth="1"/>
    <col min="4347" max="4347" width="11" style="38" customWidth="1"/>
    <col min="4348" max="4348" width="12.5703125" style="38" customWidth="1"/>
    <col min="4349" max="4349" width="9.140625" style="38"/>
    <col min="4350" max="4350" width="12" style="38" customWidth="1"/>
    <col min="4351" max="4596" width="9.140625" style="38"/>
    <col min="4597" max="4597" width="8.42578125" style="38" customWidth="1"/>
    <col min="4598" max="4598" width="24.28515625" style="38" customWidth="1"/>
    <col min="4599" max="4599" width="11.7109375" style="38" customWidth="1"/>
    <col min="4600" max="4600" width="12" style="38" customWidth="1"/>
    <col min="4601" max="4601" width="11.7109375" style="38" customWidth="1"/>
    <col min="4602" max="4602" width="12" style="38" customWidth="1"/>
    <col min="4603" max="4603" width="11" style="38" customWidth="1"/>
    <col min="4604" max="4604" width="12.5703125" style="38" customWidth="1"/>
    <col min="4605" max="4605" width="9.140625" style="38"/>
    <col min="4606" max="4606" width="12" style="38" customWidth="1"/>
    <col min="4607" max="4852" width="9.140625" style="38"/>
    <col min="4853" max="4853" width="8.42578125" style="38" customWidth="1"/>
    <col min="4854" max="4854" width="24.28515625" style="38" customWidth="1"/>
    <col min="4855" max="4855" width="11.7109375" style="38" customWidth="1"/>
    <col min="4856" max="4856" width="12" style="38" customWidth="1"/>
    <col min="4857" max="4857" width="11.7109375" style="38" customWidth="1"/>
    <col min="4858" max="4858" width="12" style="38" customWidth="1"/>
    <col min="4859" max="4859" width="11" style="38" customWidth="1"/>
    <col min="4860" max="4860" width="12.5703125" style="38" customWidth="1"/>
    <col min="4861" max="4861" width="9.140625" style="38"/>
    <col min="4862" max="4862" width="12" style="38" customWidth="1"/>
    <col min="4863" max="5108" width="9.140625" style="38"/>
    <col min="5109" max="5109" width="8.42578125" style="38" customWidth="1"/>
    <col min="5110" max="5110" width="24.28515625" style="38" customWidth="1"/>
    <col min="5111" max="5111" width="11.7109375" style="38" customWidth="1"/>
    <col min="5112" max="5112" width="12" style="38" customWidth="1"/>
    <col min="5113" max="5113" width="11.7109375" style="38" customWidth="1"/>
    <col min="5114" max="5114" width="12" style="38" customWidth="1"/>
    <col min="5115" max="5115" width="11" style="38" customWidth="1"/>
    <col min="5116" max="5116" width="12.5703125" style="38" customWidth="1"/>
    <col min="5117" max="5117" width="9.140625" style="38"/>
    <col min="5118" max="5118" width="12" style="38" customWidth="1"/>
    <col min="5119" max="5364" width="9.140625" style="38"/>
    <col min="5365" max="5365" width="8.42578125" style="38" customWidth="1"/>
    <col min="5366" max="5366" width="24.28515625" style="38" customWidth="1"/>
    <col min="5367" max="5367" width="11.7109375" style="38" customWidth="1"/>
    <col min="5368" max="5368" width="12" style="38" customWidth="1"/>
    <col min="5369" max="5369" width="11.7109375" style="38" customWidth="1"/>
    <col min="5370" max="5370" width="12" style="38" customWidth="1"/>
    <col min="5371" max="5371" width="11" style="38" customWidth="1"/>
    <col min="5372" max="5372" width="12.5703125" style="38" customWidth="1"/>
    <col min="5373" max="5373" width="9.140625" style="38"/>
    <col min="5374" max="5374" width="12" style="38" customWidth="1"/>
    <col min="5375" max="5620" width="9.140625" style="38"/>
    <col min="5621" max="5621" width="8.42578125" style="38" customWidth="1"/>
    <col min="5622" max="5622" width="24.28515625" style="38" customWidth="1"/>
    <col min="5623" max="5623" width="11.7109375" style="38" customWidth="1"/>
    <col min="5624" max="5624" width="12" style="38" customWidth="1"/>
    <col min="5625" max="5625" width="11.7109375" style="38" customWidth="1"/>
    <col min="5626" max="5626" width="12" style="38" customWidth="1"/>
    <col min="5627" max="5627" width="11" style="38" customWidth="1"/>
    <col min="5628" max="5628" width="12.5703125" style="38" customWidth="1"/>
    <col min="5629" max="5629" width="9.140625" style="38"/>
    <col min="5630" max="5630" width="12" style="38" customWidth="1"/>
    <col min="5631" max="5876" width="9.140625" style="38"/>
    <col min="5877" max="5877" width="8.42578125" style="38" customWidth="1"/>
    <col min="5878" max="5878" width="24.28515625" style="38" customWidth="1"/>
    <col min="5879" max="5879" width="11.7109375" style="38" customWidth="1"/>
    <col min="5880" max="5880" width="12" style="38" customWidth="1"/>
    <col min="5881" max="5881" width="11.7109375" style="38" customWidth="1"/>
    <col min="5882" max="5882" width="12" style="38" customWidth="1"/>
    <col min="5883" max="5883" width="11" style="38" customWidth="1"/>
    <col min="5884" max="5884" width="12.5703125" style="38" customWidth="1"/>
    <col min="5885" max="5885" width="9.140625" style="38"/>
    <col min="5886" max="5886" width="12" style="38" customWidth="1"/>
    <col min="5887" max="6132" width="9.140625" style="38"/>
    <col min="6133" max="6133" width="8.42578125" style="38" customWidth="1"/>
    <col min="6134" max="6134" width="24.28515625" style="38" customWidth="1"/>
    <col min="6135" max="6135" width="11.7109375" style="38" customWidth="1"/>
    <col min="6136" max="6136" width="12" style="38" customWidth="1"/>
    <col min="6137" max="6137" width="11.7109375" style="38" customWidth="1"/>
    <col min="6138" max="6138" width="12" style="38" customWidth="1"/>
    <col min="6139" max="6139" width="11" style="38" customWidth="1"/>
    <col min="6140" max="6140" width="12.5703125" style="38" customWidth="1"/>
    <col min="6141" max="6141" width="9.140625" style="38"/>
    <col min="6142" max="6142" width="12" style="38" customWidth="1"/>
    <col min="6143" max="6388" width="9.140625" style="38"/>
    <col min="6389" max="6389" width="8.42578125" style="38" customWidth="1"/>
    <col min="6390" max="6390" width="24.28515625" style="38" customWidth="1"/>
    <col min="6391" max="6391" width="11.7109375" style="38" customWidth="1"/>
    <col min="6392" max="6392" width="12" style="38" customWidth="1"/>
    <col min="6393" max="6393" width="11.7109375" style="38" customWidth="1"/>
    <col min="6394" max="6394" width="12" style="38" customWidth="1"/>
    <col min="6395" max="6395" width="11" style="38" customWidth="1"/>
    <col min="6396" max="6396" width="12.5703125" style="38" customWidth="1"/>
    <col min="6397" max="6397" width="9.140625" style="38"/>
    <col min="6398" max="6398" width="12" style="38" customWidth="1"/>
    <col min="6399" max="6644" width="9.140625" style="38"/>
    <col min="6645" max="6645" width="8.42578125" style="38" customWidth="1"/>
    <col min="6646" max="6646" width="24.28515625" style="38" customWidth="1"/>
    <col min="6647" max="6647" width="11.7109375" style="38" customWidth="1"/>
    <col min="6648" max="6648" width="12" style="38" customWidth="1"/>
    <col min="6649" max="6649" width="11.7109375" style="38" customWidth="1"/>
    <col min="6650" max="6650" width="12" style="38" customWidth="1"/>
    <col min="6651" max="6651" width="11" style="38" customWidth="1"/>
    <col min="6652" max="6652" width="12.5703125" style="38" customWidth="1"/>
    <col min="6653" max="6653" width="9.140625" style="38"/>
    <col min="6654" max="6654" width="12" style="38" customWidth="1"/>
    <col min="6655" max="6900" width="9.140625" style="38"/>
    <col min="6901" max="6901" width="8.42578125" style="38" customWidth="1"/>
    <col min="6902" max="6902" width="24.28515625" style="38" customWidth="1"/>
    <col min="6903" max="6903" width="11.7109375" style="38" customWidth="1"/>
    <col min="6904" max="6904" width="12" style="38" customWidth="1"/>
    <col min="6905" max="6905" width="11.7109375" style="38" customWidth="1"/>
    <col min="6906" max="6906" width="12" style="38" customWidth="1"/>
    <col min="6907" max="6907" width="11" style="38" customWidth="1"/>
    <col min="6908" max="6908" width="12.5703125" style="38" customWidth="1"/>
    <col min="6909" max="6909" width="9.140625" style="38"/>
    <col min="6910" max="6910" width="12" style="38" customWidth="1"/>
    <col min="6911" max="7156" width="9.140625" style="38"/>
    <col min="7157" max="7157" width="8.42578125" style="38" customWidth="1"/>
    <col min="7158" max="7158" width="24.28515625" style="38" customWidth="1"/>
    <col min="7159" max="7159" width="11.7109375" style="38" customWidth="1"/>
    <col min="7160" max="7160" width="12" style="38" customWidth="1"/>
    <col min="7161" max="7161" width="11.7109375" style="38" customWidth="1"/>
    <col min="7162" max="7162" width="12" style="38" customWidth="1"/>
    <col min="7163" max="7163" width="11" style="38" customWidth="1"/>
    <col min="7164" max="7164" width="12.5703125" style="38" customWidth="1"/>
    <col min="7165" max="7165" width="9.140625" style="38"/>
    <col min="7166" max="7166" width="12" style="38" customWidth="1"/>
    <col min="7167" max="7412" width="9.140625" style="38"/>
    <col min="7413" max="7413" width="8.42578125" style="38" customWidth="1"/>
    <col min="7414" max="7414" width="24.28515625" style="38" customWidth="1"/>
    <col min="7415" max="7415" width="11.7109375" style="38" customWidth="1"/>
    <col min="7416" max="7416" width="12" style="38" customWidth="1"/>
    <col min="7417" max="7417" width="11.7109375" style="38" customWidth="1"/>
    <col min="7418" max="7418" width="12" style="38" customWidth="1"/>
    <col min="7419" max="7419" width="11" style="38" customWidth="1"/>
    <col min="7420" max="7420" width="12.5703125" style="38" customWidth="1"/>
    <col min="7421" max="7421" width="9.140625" style="38"/>
    <col min="7422" max="7422" width="12" style="38" customWidth="1"/>
    <col min="7423" max="7668" width="9.140625" style="38"/>
    <col min="7669" max="7669" width="8.42578125" style="38" customWidth="1"/>
    <col min="7670" max="7670" width="24.28515625" style="38" customWidth="1"/>
    <col min="7671" max="7671" width="11.7109375" style="38" customWidth="1"/>
    <col min="7672" max="7672" width="12" style="38" customWidth="1"/>
    <col min="7673" max="7673" width="11.7109375" style="38" customWidth="1"/>
    <col min="7674" max="7674" width="12" style="38" customWidth="1"/>
    <col min="7675" max="7675" width="11" style="38" customWidth="1"/>
    <col min="7676" max="7676" width="12.5703125" style="38" customWidth="1"/>
    <col min="7677" max="7677" width="9.140625" style="38"/>
    <col min="7678" max="7678" width="12" style="38" customWidth="1"/>
    <col min="7679" max="7924" width="9.140625" style="38"/>
    <col min="7925" max="7925" width="8.42578125" style="38" customWidth="1"/>
    <col min="7926" max="7926" width="24.28515625" style="38" customWidth="1"/>
    <col min="7927" max="7927" width="11.7109375" style="38" customWidth="1"/>
    <col min="7928" max="7928" width="12" style="38" customWidth="1"/>
    <col min="7929" max="7929" width="11.7109375" style="38" customWidth="1"/>
    <col min="7930" max="7930" width="12" style="38" customWidth="1"/>
    <col min="7931" max="7931" width="11" style="38" customWidth="1"/>
    <col min="7932" max="7932" width="12.5703125" style="38" customWidth="1"/>
    <col min="7933" max="7933" width="9.140625" style="38"/>
    <col min="7934" max="7934" width="12" style="38" customWidth="1"/>
    <col min="7935" max="8180" width="9.140625" style="38"/>
    <col min="8181" max="8181" width="8.42578125" style="38" customWidth="1"/>
    <col min="8182" max="8182" width="24.28515625" style="38" customWidth="1"/>
    <col min="8183" max="8183" width="11.7109375" style="38" customWidth="1"/>
    <col min="8184" max="8184" width="12" style="38" customWidth="1"/>
    <col min="8185" max="8185" width="11.7109375" style="38" customWidth="1"/>
    <col min="8186" max="8186" width="12" style="38" customWidth="1"/>
    <col min="8187" max="8187" width="11" style="38" customWidth="1"/>
    <col min="8188" max="8188" width="12.5703125" style="38" customWidth="1"/>
    <col min="8189" max="8189" width="9.140625" style="38"/>
    <col min="8190" max="8190" width="12" style="38" customWidth="1"/>
    <col min="8191" max="8436" width="9.140625" style="38"/>
    <col min="8437" max="8437" width="8.42578125" style="38" customWidth="1"/>
    <col min="8438" max="8438" width="24.28515625" style="38" customWidth="1"/>
    <col min="8439" max="8439" width="11.7109375" style="38" customWidth="1"/>
    <col min="8440" max="8440" width="12" style="38" customWidth="1"/>
    <col min="8441" max="8441" width="11.7109375" style="38" customWidth="1"/>
    <col min="8442" max="8442" width="12" style="38" customWidth="1"/>
    <col min="8443" max="8443" width="11" style="38" customWidth="1"/>
    <col min="8444" max="8444" width="12.5703125" style="38" customWidth="1"/>
    <col min="8445" max="8445" width="9.140625" style="38"/>
    <col min="8446" max="8446" width="12" style="38" customWidth="1"/>
    <col min="8447" max="8692" width="9.140625" style="38"/>
    <col min="8693" max="8693" width="8.42578125" style="38" customWidth="1"/>
    <col min="8694" max="8694" width="24.28515625" style="38" customWidth="1"/>
    <col min="8695" max="8695" width="11.7109375" style="38" customWidth="1"/>
    <col min="8696" max="8696" width="12" style="38" customWidth="1"/>
    <col min="8697" max="8697" width="11.7109375" style="38" customWidth="1"/>
    <col min="8698" max="8698" width="12" style="38" customWidth="1"/>
    <col min="8699" max="8699" width="11" style="38" customWidth="1"/>
    <col min="8700" max="8700" width="12.5703125" style="38" customWidth="1"/>
    <col min="8701" max="8701" width="9.140625" style="38"/>
    <col min="8702" max="8702" width="12" style="38" customWidth="1"/>
    <col min="8703" max="8948" width="9.140625" style="38"/>
    <col min="8949" max="8949" width="8.42578125" style="38" customWidth="1"/>
    <col min="8950" max="8950" width="24.28515625" style="38" customWidth="1"/>
    <col min="8951" max="8951" width="11.7109375" style="38" customWidth="1"/>
    <col min="8952" max="8952" width="12" style="38" customWidth="1"/>
    <col min="8953" max="8953" width="11.7109375" style="38" customWidth="1"/>
    <col min="8954" max="8954" width="12" style="38" customWidth="1"/>
    <col min="8955" max="8955" width="11" style="38" customWidth="1"/>
    <col min="8956" max="8956" width="12.5703125" style="38" customWidth="1"/>
    <col min="8957" max="8957" width="9.140625" style="38"/>
    <col min="8958" max="8958" width="12" style="38" customWidth="1"/>
    <col min="8959" max="9204" width="9.140625" style="38"/>
    <col min="9205" max="9205" width="8.42578125" style="38" customWidth="1"/>
    <col min="9206" max="9206" width="24.28515625" style="38" customWidth="1"/>
    <col min="9207" max="9207" width="11.7109375" style="38" customWidth="1"/>
    <col min="9208" max="9208" width="12" style="38" customWidth="1"/>
    <col min="9209" max="9209" width="11.7109375" style="38" customWidth="1"/>
    <col min="9210" max="9210" width="12" style="38" customWidth="1"/>
    <col min="9211" max="9211" width="11" style="38" customWidth="1"/>
    <col min="9212" max="9212" width="12.5703125" style="38" customWidth="1"/>
    <col min="9213" max="9213" width="9.140625" style="38"/>
    <col min="9214" max="9214" width="12" style="38" customWidth="1"/>
    <col min="9215" max="9460" width="9.140625" style="38"/>
    <col min="9461" max="9461" width="8.42578125" style="38" customWidth="1"/>
    <col min="9462" max="9462" width="24.28515625" style="38" customWidth="1"/>
    <col min="9463" max="9463" width="11.7109375" style="38" customWidth="1"/>
    <col min="9464" max="9464" width="12" style="38" customWidth="1"/>
    <col min="9465" max="9465" width="11.7109375" style="38" customWidth="1"/>
    <col min="9466" max="9466" width="12" style="38" customWidth="1"/>
    <col min="9467" max="9467" width="11" style="38" customWidth="1"/>
    <col min="9468" max="9468" width="12.5703125" style="38" customWidth="1"/>
    <col min="9469" max="9469" width="9.140625" style="38"/>
    <col min="9470" max="9470" width="12" style="38" customWidth="1"/>
    <col min="9471" max="9716" width="9.140625" style="38"/>
    <col min="9717" max="9717" width="8.42578125" style="38" customWidth="1"/>
    <col min="9718" max="9718" width="24.28515625" style="38" customWidth="1"/>
    <col min="9719" max="9719" width="11.7109375" style="38" customWidth="1"/>
    <col min="9720" max="9720" width="12" style="38" customWidth="1"/>
    <col min="9721" max="9721" width="11.7109375" style="38" customWidth="1"/>
    <col min="9722" max="9722" width="12" style="38" customWidth="1"/>
    <col min="9723" max="9723" width="11" style="38" customWidth="1"/>
    <col min="9724" max="9724" width="12.5703125" style="38" customWidth="1"/>
    <col min="9725" max="9725" width="9.140625" style="38"/>
    <col min="9726" max="9726" width="12" style="38" customWidth="1"/>
    <col min="9727" max="9972" width="9.140625" style="38"/>
    <col min="9973" max="9973" width="8.42578125" style="38" customWidth="1"/>
    <col min="9974" max="9974" width="24.28515625" style="38" customWidth="1"/>
    <col min="9975" max="9975" width="11.7109375" style="38" customWidth="1"/>
    <col min="9976" max="9976" width="12" style="38" customWidth="1"/>
    <col min="9977" max="9977" width="11.7109375" style="38" customWidth="1"/>
    <col min="9978" max="9978" width="12" style="38" customWidth="1"/>
    <col min="9979" max="9979" width="11" style="38" customWidth="1"/>
    <col min="9980" max="9980" width="12.5703125" style="38" customWidth="1"/>
    <col min="9981" max="9981" width="9.140625" style="38"/>
    <col min="9982" max="9982" width="12" style="38" customWidth="1"/>
    <col min="9983" max="10228" width="9.140625" style="38"/>
    <col min="10229" max="10229" width="8.42578125" style="38" customWidth="1"/>
    <col min="10230" max="10230" width="24.28515625" style="38" customWidth="1"/>
    <col min="10231" max="10231" width="11.7109375" style="38" customWidth="1"/>
    <col min="10232" max="10232" width="12" style="38" customWidth="1"/>
    <col min="10233" max="10233" width="11.7109375" style="38" customWidth="1"/>
    <col min="10234" max="10234" width="12" style="38" customWidth="1"/>
    <col min="10235" max="10235" width="11" style="38" customWidth="1"/>
    <col min="10236" max="10236" width="12.5703125" style="38" customWidth="1"/>
    <col min="10237" max="10237" width="9.140625" style="38"/>
    <col min="10238" max="10238" width="12" style="38" customWidth="1"/>
    <col min="10239" max="10484" width="9.140625" style="38"/>
    <col min="10485" max="10485" width="8.42578125" style="38" customWidth="1"/>
    <col min="10486" max="10486" width="24.28515625" style="38" customWidth="1"/>
    <col min="10487" max="10487" width="11.7109375" style="38" customWidth="1"/>
    <col min="10488" max="10488" width="12" style="38" customWidth="1"/>
    <col min="10489" max="10489" width="11.7109375" style="38" customWidth="1"/>
    <col min="10490" max="10490" width="12" style="38" customWidth="1"/>
    <col min="10491" max="10491" width="11" style="38" customWidth="1"/>
    <col min="10492" max="10492" width="12.5703125" style="38" customWidth="1"/>
    <col min="10493" max="10493" width="9.140625" style="38"/>
    <col min="10494" max="10494" width="12" style="38" customWidth="1"/>
    <col min="10495" max="10740" width="9.140625" style="38"/>
    <col min="10741" max="10741" width="8.42578125" style="38" customWidth="1"/>
    <col min="10742" max="10742" width="24.28515625" style="38" customWidth="1"/>
    <col min="10743" max="10743" width="11.7109375" style="38" customWidth="1"/>
    <col min="10744" max="10744" width="12" style="38" customWidth="1"/>
    <col min="10745" max="10745" width="11.7109375" style="38" customWidth="1"/>
    <col min="10746" max="10746" width="12" style="38" customWidth="1"/>
    <col min="10747" max="10747" width="11" style="38" customWidth="1"/>
    <col min="10748" max="10748" width="12.5703125" style="38" customWidth="1"/>
    <col min="10749" max="10749" width="9.140625" style="38"/>
    <col min="10750" max="10750" width="12" style="38" customWidth="1"/>
    <col min="10751" max="10996" width="9.140625" style="38"/>
    <col min="10997" max="10997" width="8.42578125" style="38" customWidth="1"/>
    <col min="10998" max="10998" width="24.28515625" style="38" customWidth="1"/>
    <col min="10999" max="10999" width="11.7109375" style="38" customWidth="1"/>
    <col min="11000" max="11000" width="12" style="38" customWidth="1"/>
    <col min="11001" max="11001" width="11.7109375" style="38" customWidth="1"/>
    <col min="11002" max="11002" width="12" style="38" customWidth="1"/>
    <col min="11003" max="11003" width="11" style="38" customWidth="1"/>
    <col min="11004" max="11004" width="12.5703125" style="38" customWidth="1"/>
    <col min="11005" max="11005" width="9.140625" style="38"/>
    <col min="11006" max="11006" width="12" style="38" customWidth="1"/>
    <col min="11007" max="11252" width="9.140625" style="38"/>
    <col min="11253" max="11253" width="8.42578125" style="38" customWidth="1"/>
    <col min="11254" max="11254" width="24.28515625" style="38" customWidth="1"/>
    <col min="11255" max="11255" width="11.7109375" style="38" customWidth="1"/>
    <col min="11256" max="11256" width="12" style="38" customWidth="1"/>
    <col min="11257" max="11257" width="11.7109375" style="38" customWidth="1"/>
    <col min="11258" max="11258" width="12" style="38" customWidth="1"/>
    <col min="11259" max="11259" width="11" style="38" customWidth="1"/>
    <col min="11260" max="11260" width="12.5703125" style="38" customWidth="1"/>
    <col min="11261" max="11261" width="9.140625" style="38"/>
    <col min="11262" max="11262" width="12" style="38" customWidth="1"/>
    <col min="11263" max="11508" width="9.140625" style="38"/>
    <col min="11509" max="11509" width="8.42578125" style="38" customWidth="1"/>
    <col min="11510" max="11510" width="24.28515625" style="38" customWidth="1"/>
    <col min="11511" max="11511" width="11.7109375" style="38" customWidth="1"/>
    <col min="11512" max="11512" width="12" style="38" customWidth="1"/>
    <col min="11513" max="11513" width="11.7109375" style="38" customWidth="1"/>
    <col min="11514" max="11514" width="12" style="38" customWidth="1"/>
    <col min="11515" max="11515" width="11" style="38" customWidth="1"/>
    <col min="11516" max="11516" width="12.5703125" style="38" customWidth="1"/>
    <col min="11517" max="11517" width="9.140625" style="38"/>
    <col min="11518" max="11518" width="12" style="38" customWidth="1"/>
    <col min="11519" max="11764" width="9.140625" style="38"/>
    <col min="11765" max="11765" width="8.42578125" style="38" customWidth="1"/>
    <col min="11766" max="11766" width="24.28515625" style="38" customWidth="1"/>
    <col min="11767" max="11767" width="11.7109375" style="38" customWidth="1"/>
    <col min="11768" max="11768" width="12" style="38" customWidth="1"/>
    <col min="11769" max="11769" width="11.7109375" style="38" customWidth="1"/>
    <col min="11770" max="11770" width="12" style="38" customWidth="1"/>
    <col min="11771" max="11771" width="11" style="38" customWidth="1"/>
    <col min="11772" max="11772" width="12.5703125" style="38" customWidth="1"/>
    <col min="11773" max="11773" width="9.140625" style="38"/>
    <col min="11774" max="11774" width="12" style="38" customWidth="1"/>
    <col min="11775" max="12020" width="9.140625" style="38"/>
    <col min="12021" max="12021" width="8.42578125" style="38" customWidth="1"/>
    <col min="12022" max="12022" width="24.28515625" style="38" customWidth="1"/>
    <col min="12023" max="12023" width="11.7109375" style="38" customWidth="1"/>
    <col min="12024" max="12024" width="12" style="38" customWidth="1"/>
    <col min="12025" max="12025" width="11.7109375" style="38" customWidth="1"/>
    <col min="12026" max="12026" width="12" style="38" customWidth="1"/>
    <col min="12027" max="12027" width="11" style="38" customWidth="1"/>
    <col min="12028" max="12028" width="12.5703125" style="38" customWidth="1"/>
    <col min="12029" max="12029" width="9.140625" style="38"/>
    <col min="12030" max="12030" width="12" style="38" customWidth="1"/>
    <col min="12031" max="12276" width="9.140625" style="38"/>
    <col min="12277" max="12277" width="8.42578125" style="38" customWidth="1"/>
    <col min="12278" max="12278" width="24.28515625" style="38" customWidth="1"/>
    <col min="12279" max="12279" width="11.7109375" style="38" customWidth="1"/>
    <col min="12280" max="12280" width="12" style="38" customWidth="1"/>
    <col min="12281" max="12281" width="11.7109375" style="38" customWidth="1"/>
    <col min="12282" max="12282" width="12" style="38" customWidth="1"/>
    <col min="12283" max="12283" width="11" style="38" customWidth="1"/>
    <col min="12284" max="12284" width="12.5703125" style="38" customWidth="1"/>
    <col min="12285" max="12285" width="9.140625" style="38"/>
    <col min="12286" max="12286" width="12" style="38" customWidth="1"/>
    <col min="12287" max="12532" width="9.140625" style="38"/>
    <col min="12533" max="12533" width="8.42578125" style="38" customWidth="1"/>
    <col min="12534" max="12534" width="24.28515625" style="38" customWidth="1"/>
    <col min="12535" max="12535" width="11.7109375" style="38" customWidth="1"/>
    <col min="12536" max="12536" width="12" style="38" customWidth="1"/>
    <col min="12537" max="12537" width="11.7109375" style="38" customWidth="1"/>
    <col min="12538" max="12538" width="12" style="38" customWidth="1"/>
    <col min="12539" max="12539" width="11" style="38" customWidth="1"/>
    <col min="12540" max="12540" width="12.5703125" style="38" customWidth="1"/>
    <col min="12541" max="12541" width="9.140625" style="38"/>
    <col min="12542" max="12542" width="12" style="38" customWidth="1"/>
    <col min="12543" max="12788" width="9.140625" style="38"/>
    <col min="12789" max="12789" width="8.42578125" style="38" customWidth="1"/>
    <col min="12790" max="12790" width="24.28515625" style="38" customWidth="1"/>
    <col min="12791" max="12791" width="11.7109375" style="38" customWidth="1"/>
    <col min="12792" max="12792" width="12" style="38" customWidth="1"/>
    <col min="12793" max="12793" width="11.7109375" style="38" customWidth="1"/>
    <col min="12794" max="12794" width="12" style="38" customWidth="1"/>
    <col min="12795" max="12795" width="11" style="38" customWidth="1"/>
    <col min="12796" max="12796" width="12.5703125" style="38" customWidth="1"/>
    <col min="12797" max="12797" width="9.140625" style="38"/>
    <col min="12798" max="12798" width="12" style="38" customWidth="1"/>
    <col min="12799" max="13044" width="9.140625" style="38"/>
    <col min="13045" max="13045" width="8.42578125" style="38" customWidth="1"/>
    <col min="13046" max="13046" width="24.28515625" style="38" customWidth="1"/>
    <col min="13047" max="13047" width="11.7109375" style="38" customWidth="1"/>
    <col min="13048" max="13048" width="12" style="38" customWidth="1"/>
    <col min="13049" max="13049" width="11.7109375" style="38" customWidth="1"/>
    <col min="13050" max="13050" width="12" style="38" customWidth="1"/>
    <col min="13051" max="13051" width="11" style="38" customWidth="1"/>
    <col min="13052" max="13052" width="12.5703125" style="38" customWidth="1"/>
    <col min="13053" max="13053" width="9.140625" style="38"/>
    <col min="13054" max="13054" width="12" style="38" customWidth="1"/>
    <col min="13055" max="13300" width="9.140625" style="38"/>
    <col min="13301" max="13301" width="8.42578125" style="38" customWidth="1"/>
    <col min="13302" max="13302" width="24.28515625" style="38" customWidth="1"/>
    <col min="13303" max="13303" width="11.7109375" style="38" customWidth="1"/>
    <col min="13304" max="13304" width="12" style="38" customWidth="1"/>
    <col min="13305" max="13305" width="11.7109375" style="38" customWidth="1"/>
    <col min="13306" max="13306" width="12" style="38" customWidth="1"/>
    <col min="13307" max="13307" width="11" style="38" customWidth="1"/>
    <col min="13308" max="13308" width="12.5703125" style="38" customWidth="1"/>
    <col min="13309" max="13309" width="9.140625" style="38"/>
    <col min="13310" max="13310" width="12" style="38" customWidth="1"/>
    <col min="13311" max="13556" width="9.140625" style="38"/>
    <col min="13557" max="13557" width="8.42578125" style="38" customWidth="1"/>
    <col min="13558" max="13558" width="24.28515625" style="38" customWidth="1"/>
    <col min="13559" max="13559" width="11.7109375" style="38" customWidth="1"/>
    <col min="13560" max="13560" width="12" style="38" customWidth="1"/>
    <col min="13561" max="13561" width="11.7109375" style="38" customWidth="1"/>
    <col min="13562" max="13562" width="12" style="38" customWidth="1"/>
    <col min="13563" max="13563" width="11" style="38" customWidth="1"/>
    <col min="13564" max="13564" width="12.5703125" style="38" customWidth="1"/>
    <col min="13565" max="13565" width="9.140625" style="38"/>
    <col min="13566" max="13566" width="12" style="38" customWidth="1"/>
    <col min="13567" max="13812" width="9.140625" style="38"/>
    <col min="13813" max="13813" width="8.42578125" style="38" customWidth="1"/>
    <col min="13814" max="13814" width="24.28515625" style="38" customWidth="1"/>
    <col min="13815" max="13815" width="11.7109375" style="38" customWidth="1"/>
    <col min="13816" max="13816" width="12" style="38" customWidth="1"/>
    <col min="13817" max="13817" width="11.7109375" style="38" customWidth="1"/>
    <col min="13818" max="13818" width="12" style="38" customWidth="1"/>
    <col min="13819" max="13819" width="11" style="38" customWidth="1"/>
    <col min="13820" max="13820" width="12.5703125" style="38" customWidth="1"/>
    <col min="13821" max="13821" width="9.140625" style="38"/>
    <col min="13822" max="13822" width="12" style="38" customWidth="1"/>
    <col min="13823" max="14068" width="9.140625" style="38"/>
    <col min="14069" max="14069" width="8.42578125" style="38" customWidth="1"/>
    <col min="14070" max="14070" width="24.28515625" style="38" customWidth="1"/>
    <col min="14071" max="14071" width="11.7109375" style="38" customWidth="1"/>
    <col min="14072" max="14072" width="12" style="38" customWidth="1"/>
    <col min="14073" max="14073" width="11.7109375" style="38" customWidth="1"/>
    <col min="14074" max="14074" width="12" style="38" customWidth="1"/>
    <col min="14075" max="14075" width="11" style="38" customWidth="1"/>
    <col min="14076" max="14076" width="12.5703125" style="38" customWidth="1"/>
    <col min="14077" max="14077" width="9.140625" style="38"/>
    <col min="14078" max="14078" width="12" style="38" customWidth="1"/>
    <col min="14079" max="14324" width="9.140625" style="38"/>
    <col min="14325" max="14325" width="8.42578125" style="38" customWidth="1"/>
    <col min="14326" max="14326" width="24.28515625" style="38" customWidth="1"/>
    <col min="14327" max="14327" width="11.7109375" style="38" customWidth="1"/>
    <col min="14328" max="14328" width="12" style="38" customWidth="1"/>
    <col min="14329" max="14329" width="11.7109375" style="38" customWidth="1"/>
    <col min="14330" max="14330" width="12" style="38" customWidth="1"/>
    <col min="14331" max="14331" width="11" style="38" customWidth="1"/>
    <col min="14332" max="14332" width="12.5703125" style="38" customWidth="1"/>
    <col min="14333" max="14333" width="9.140625" style="38"/>
    <col min="14334" max="14334" width="12" style="38" customWidth="1"/>
    <col min="14335" max="14580" width="9.140625" style="38"/>
    <col min="14581" max="14581" width="8.42578125" style="38" customWidth="1"/>
    <col min="14582" max="14582" width="24.28515625" style="38" customWidth="1"/>
    <col min="14583" max="14583" width="11.7109375" style="38" customWidth="1"/>
    <col min="14584" max="14584" width="12" style="38" customWidth="1"/>
    <col min="14585" max="14585" width="11.7109375" style="38" customWidth="1"/>
    <col min="14586" max="14586" width="12" style="38" customWidth="1"/>
    <col min="14587" max="14587" width="11" style="38" customWidth="1"/>
    <col min="14588" max="14588" width="12.5703125" style="38" customWidth="1"/>
    <col min="14589" max="14589" width="9.140625" style="38"/>
    <col min="14590" max="14590" width="12" style="38" customWidth="1"/>
    <col min="14591" max="14836" width="9.140625" style="38"/>
    <col min="14837" max="14837" width="8.42578125" style="38" customWidth="1"/>
    <col min="14838" max="14838" width="24.28515625" style="38" customWidth="1"/>
    <col min="14839" max="14839" width="11.7109375" style="38" customWidth="1"/>
    <col min="14840" max="14840" width="12" style="38" customWidth="1"/>
    <col min="14841" max="14841" width="11.7109375" style="38" customWidth="1"/>
    <col min="14842" max="14842" width="12" style="38" customWidth="1"/>
    <col min="14843" max="14843" width="11" style="38" customWidth="1"/>
    <col min="14844" max="14844" width="12.5703125" style="38" customWidth="1"/>
    <col min="14845" max="14845" width="9.140625" style="38"/>
    <col min="14846" max="14846" width="12" style="38" customWidth="1"/>
    <col min="14847" max="15092" width="9.140625" style="38"/>
    <col min="15093" max="15093" width="8.42578125" style="38" customWidth="1"/>
    <col min="15094" max="15094" width="24.28515625" style="38" customWidth="1"/>
    <col min="15095" max="15095" width="11.7109375" style="38" customWidth="1"/>
    <col min="15096" max="15096" width="12" style="38" customWidth="1"/>
    <col min="15097" max="15097" width="11.7109375" style="38" customWidth="1"/>
    <col min="15098" max="15098" width="12" style="38" customWidth="1"/>
    <col min="15099" max="15099" width="11" style="38" customWidth="1"/>
    <col min="15100" max="15100" width="12.5703125" style="38" customWidth="1"/>
    <col min="15101" max="15101" width="9.140625" style="38"/>
    <col min="15102" max="15102" width="12" style="38" customWidth="1"/>
    <col min="15103" max="15348" width="9.140625" style="38"/>
    <col min="15349" max="15349" width="8.42578125" style="38" customWidth="1"/>
    <col min="15350" max="15350" width="24.28515625" style="38" customWidth="1"/>
    <col min="15351" max="15351" width="11.7109375" style="38" customWidth="1"/>
    <col min="15352" max="15352" width="12" style="38" customWidth="1"/>
    <col min="15353" max="15353" width="11.7109375" style="38" customWidth="1"/>
    <col min="15354" max="15354" width="12" style="38" customWidth="1"/>
    <col min="15355" max="15355" width="11" style="38" customWidth="1"/>
    <col min="15356" max="15356" width="12.5703125" style="38" customWidth="1"/>
    <col min="15357" max="15357" width="9.140625" style="38"/>
    <col min="15358" max="15358" width="12" style="38" customWidth="1"/>
    <col min="15359" max="15604" width="9.140625" style="38"/>
    <col min="15605" max="15605" width="8.42578125" style="38" customWidth="1"/>
    <col min="15606" max="15606" width="24.28515625" style="38" customWidth="1"/>
    <col min="15607" max="15607" width="11.7109375" style="38" customWidth="1"/>
    <col min="15608" max="15608" width="12" style="38" customWidth="1"/>
    <col min="15609" max="15609" width="11.7109375" style="38" customWidth="1"/>
    <col min="15610" max="15610" width="12" style="38" customWidth="1"/>
    <col min="15611" max="15611" width="11" style="38" customWidth="1"/>
    <col min="15612" max="15612" width="12.5703125" style="38" customWidth="1"/>
    <col min="15613" max="15613" width="9.140625" style="38"/>
    <col min="15614" max="15614" width="12" style="38" customWidth="1"/>
    <col min="15615" max="15860" width="9.140625" style="38"/>
    <col min="15861" max="15861" width="8.42578125" style="38" customWidth="1"/>
    <col min="15862" max="15862" width="24.28515625" style="38" customWidth="1"/>
    <col min="15863" max="15863" width="11.7109375" style="38" customWidth="1"/>
    <col min="15864" max="15864" width="12" style="38" customWidth="1"/>
    <col min="15865" max="15865" width="11.7109375" style="38" customWidth="1"/>
    <col min="15866" max="15866" width="12" style="38" customWidth="1"/>
    <col min="15867" max="15867" width="11" style="38" customWidth="1"/>
    <col min="15868" max="15868" width="12.5703125" style="38" customWidth="1"/>
    <col min="15869" max="15869" width="9.140625" style="38"/>
    <col min="15870" max="15870" width="12" style="38" customWidth="1"/>
    <col min="15871" max="16116" width="9.140625" style="38"/>
    <col min="16117" max="16117" width="8.42578125" style="38" customWidth="1"/>
    <col min="16118" max="16118" width="24.28515625" style="38" customWidth="1"/>
    <col min="16119" max="16119" width="11.7109375" style="38" customWidth="1"/>
    <col min="16120" max="16120" width="12" style="38" customWidth="1"/>
    <col min="16121" max="16121" width="11.7109375" style="38" customWidth="1"/>
    <col min="16122" max="16122" width="12" style="38" customWidth="1"/>
    <col min="16123" max="16123" width="11" style="38" customWidth="1"/>
    <col min="16124" max="16124" width="12.5703125" style="38" customWidth="1"/>
    <col min="16125" max="16125" width="9.140625" style="38"/>
    <col min="16126" max="16126" width="12" style="38" customWidth="1"/>
    <col min="16127" max="16384" width="9.140625" style="38"/>
  </cols>
  <sheetData>
    <row r="1" spans="1:10" ht="20.25" customHeight="1" x14ac:dyDescent="0.25">
      <c r="A1" s="642" t="s">
        <v>516</v>
      </c>
      <c r="B1" s="642"/>
      <c r="C1" s="642"/>
      <c r="D1" s="642"/>
      <c r="E1" s="642"/>
      <c r="F1" s="642"/>
      <c r="G1" s="642"/>
      <c r="H1" s="642"/>
      <c r="I1" s="642"/>
    </row>
    <row r="2" spans="1:10" ht="23.25" customHeight="1" x14ac:dyDescent="0.25">
      <c r="A2" s="643" t="s">
        <v>447</v>
      </c>
      <c r="B2" s="643"/>
      <c r="C2" s="643"/>
      <c r="D2" s="643"/>
      <c r="E2" s="643"/>
      <c r="F2" s="643"/>
      <c r="G2" s="643"/>
      <c r="H2" s="643"/>
      <c r="I2" s="643"/>
    </row>
    <row r="3" spans="1:10" s="116" customFormat="1" ht="20.25" customHeight="1" x14ac:dyDescent="0.25">
      <c r="A3" s="646" t="s">
        <v>88</v>
      </c>
      <c r="B3" s="648" t="s">
        <v>15</v>
      </c>
      <c r="C3" s="650" t="s">
        <v>510</v>
      </c>
      <c r="D3" s="651"/>
      <c r="E3" s="652" t="s">
        <v>525</v>
      </c>
      <c r="F3" s="654" t="s">
        <v>559</v>
      </c>
      <c r="G3" s="654"/>
      <c r="H3" s="654"/>
      <c r="I3" s="654"/>
    </row>
    <row r="4" spans="1:10" s="116" customFormat="1" ht="14.25" customHeight="1" x14ac:dyDescent="0.25">
      <c r="A4" s="647"/>
      <c r="B4" s="649"/>
      <c r="C4" s="115" t="s">
        <v>512</v>
      </c>
      <c r="D4" s="115" t="s">
        <v>513</v>
      </c>
      <c r="E4" s="653"/>
      <c r="F4" s="188" t="s">
        <v>549</v>
      </c>
      <c r="G4" s="188" t="s">
        <v>551</v>
      </c>
      <c r="H4" s="188" t="s">
        <v>550</v>
      </c>
      <c r="I4" s="106" t="s">
        <v>124</v>
      </c>
    </row>
    <row r="5" spans="1:10" s="116" customFormat="1" ht="17.100000000000001" customHeight="1" x14ac:dyDescent="0.25">
      <c r="A5" s="160" t="s">
        <v>152</v>
      </c>
      <c r="B5" s="161" t="s">
        <v>214</v>
      </c>
      <c r="C5" s="162"/>
      <c r="D5" s="162"/>
      <c r="E5" s="163"/>
      <c r="F5" s="162"/>
      <c r="G5" s="162"/>
      <c r="H5" s="162"/>
      <c r="I5" s="162"/>
    </row>
    <row r="6" spans="1:10" s="116" customFormat="1" ht="17.100000000000001" customHeight="1" x14ac:dyDescent="0.25">
      <c r="A6" s="164">
        <v>1.01</v>
      </c>
      <c r="B6" s="165" t="s">
        <v>215</v>
      </c>
      <c r="C6" s="166">
        <f t="shared" ref="C6:I6" si="0">SUM(C7:C9)</f>
        <v>55700000</v>
      </c>
      <c r="D6" s="166">
        <f t="shared" si="0"/>
        <v>50485941.5</v>
      </c>
      <c r="E6" s="166">
        <f t="shared" ref="E6" si="1">SUM(E7:E9)</f>
        <v>80210000</v>
      </c>
      <c r="F6" s="166">
        <f t="shared" si="0"/>
        <v>31550000</v>
      </c>
      <c r="G6" s="166">
        <f t="shared" si="0"/>
        <v>48660000</v>
      </c>
      <c r="H6" s="166">
        <f t="shared" si="0"/>
        <v>0</v>
      </c>
      <c r="I6" s="166">
        <f t="shared" si="0"/>
        <v>80210000</v>
      </c>
    </row>
    <row r="7" spans="1:10" s="170" customFormat="1" ht="17.100000000000001" customHeight="1" x14ac:dyDescent="0.25">
      <c r="A7" s="167" t="s">
        <v>216</v>
      </c>
      <c r="B7" s="168" t="s">
        <v>217</v>
      </c>
      <c r="C7" s="123">
        <v>38600000</v>
      </c>
      <c r="D7" s="169">
        <v>33485941.5</v>
      </c>
      <c r="E7" s="189">
        <v>54050000</v>
      </c>
      <c r="F7" s="187">
        <f>24050000-7500000</f>
        <v>16550000</v>
      </c>
      <c r="G7" s="187">
        <f>30000000+7500000</f>
        <v>37500000</v>
      </c>
      <c r="H7" s="187"/>
      <c r="I7" s="187">
        <f>SUM(F7:H7)</f>
        <v>54050000</v>
      </c>
      <c r="J7" s="116"/>
    </row>
    <row r="8" spans="1:10" s="170" customFormat="1" ht="17.100000000000001" customHeight="1" x14ac:dyDescent="0.25">
      <c r="A8" s="167" t="s">
        <v>218</v>
      </c>
      <c r="B8" s="168" t="s">
        <v>500</v>
      </c>
      <c r="C8" s="123">
        <v>100000</v>
      </c>
      <c r="D8" s="169">
        <v>0</v>
      </c>
      <c r="E8" s="189">
        <v>11160000</v>
      </c>
      <c r="F8" s="187"/>
      <c r="G8" s="187">
        <v>11160000</v>
      </c>
      <c r="H8" s="187"/>
      <c r="I8" s="187">
        <f>SUM(F8:H8)</f>
        <v>11160000</v>
      </c>
      <c r="J8" s="116"/>
    </row>
    <row r="9" spans="1:10" s="116" customFormat="1" ht="17.100000000000001" customHeight="1" x14ac:dyDescent="0.25">
      <c r="A9" s="167" t="s">
        <v>220</v>
      </c>
      <c r="B9" s="168" t="s">
        <v>221</v>
      </c>
      <c r="C9" s="123">
        <v>17000000</v>
      </c>
      <c r="D9" s="169">
        <v>17000000</v>
      </c>
      <c r="E9" s="121">
        <v>15000000</v>
      </c>
      <c r="F9" s="187">
        <v>15000000</v>
      </c>
      <c r="G9" s="187"/>
      <c r="H9" s="187"/>
      <c r="I9" s="187">
        <f>SUM(F9:H9)</f>
        <v>15000000</v>
      </c>
      <c r="J9" s="170"/>
    </row>
    <row r="10" spans="1:10" s="116" customFormat="1" ht="17.100000000000001" customHeight="1" x14ac:dyDescent="0.25">
      <c r="A10" s="171">
        <v>1.02</v>
      </c>
      <c r="B10" s="172" t="s">
        <v>222</v>
      </c>
      <c r="C10" s="173">
        <f t="shared" ref="C10:I10" si="2">SUM(C12:C19)</f>
        <v>6662000</v>
      </c>
      <c r="D10" s="173">
        <f t="shared" si="2"/>
        <v>5363212</v>
      </c>
      <c r="E10" s="173">
        <f t="shared" ref="E10" si="3">SUM(E12:E19)</f>
        <v>15424500</v>
      </c>
      <c r="F10" s="173">
        <f t="shared" si="2"/>
        <v>13921500</v>
      </c>
      <c r="G10" s="173">
        <f t="shared" si="2"/>
        <v>0</v>
      </c>
      <c r="H10" s="173">
        <f t="shared" si="2"/>
        <v>0</v>
      </c>
      <c r="I10" s="173">
        <f t="shared" si="2"/>
        <v>13921500</v>
      </c>
    </row>
    <row r="11" spans="1:10" s="116" customFormat="1" ht="17.100000000000001" customHeight="1" x14ac:dyDescent="0.25">
      <c r="A11" s="167" t="s">
        <v>223</v>
      </c>
      <c r="B11" s="174" t="s">
        <v>224</v>
      </c>
      <c r="C11" s="121"/>
      <c r="D11" s="121"/>
      <c r="E11" s="121"/>
      <c r="F11" s="121"/>
      <c r="G11" s="121"/>
      <c r="H11" s="121"/>
      <c r="I11" s="121"/>
    </row>
    <row r="12" spans="1:10" s="116" customFormat="1" ht="17.100000000000001" customHeight="1" x14ac:dyDescent="0.25">
      <c r="A12" s="167" t="s">
        <v>225</v>
      </c>
      <c r="B12" s="168" t="s">
        <v>790</v>
      </c>
      <c r="C12" s="121">
        <v>5837000</v>
      </c>
      <c r="D12" s="121">
        <f>'[1]एकीकृत मास्केवारी'!$C$13</f>
        <v>4849536.5</v>
      </c>
      <c r="E12" s="121">
        <v>6598500</v>
      </c>
      <c r="F12" s="121">
        <f>7098500+48000</f>
        <v>7146500</v>
      </c>
      <c r="G12" s="121"/>
      <c r="H12" s="121"/>
      <c r="I12" s="121">
        <f>SUM(F12:H12)</f>
        <v>7146500</v>
      </c>
    </row>
    <row r="13" spans="1:10" s="170" customFormat="1" ht="17.100000000000001" customHeight="1" x14ac:dyDescent="0.25">
      <c r="A13" s="167" t="s">
        <v>226</v>
      </c>
      <c r="B13" s="168" t="s">
        <v>227</v>
      </c>
      <c r="C13" s="121">
        <v>200000</v>
      </c>
      <c r="D13" s="121">
        <v>70908</v>
      </c>
      <c r="E13" s="189">
        <v>200000</v>
      </c>
      <c r="F13" s="121">
        <v>200000</v>
      </c>
      <c r="G13" s="121"/>
      <c r="H13" s="121"/>
      <c r="I13" s="121">
        <f t="shared" ref="I13:I24" si="4">SUM(F13:H13)</f>
        <v>200000</v>
      </c>
    </row>
    <row r="14" spans="1:10" s="116" customFormat="1" ht="17.100000000000001" customHeight="1" x14ac:dyDescent="0.25">
      <c r="A14" s="167" t="s">
        <v>228</v>
      </c>
      <c r="B14" s="168" t="s">
        <v>229</v>
      </c>
      <c r="C14" s="121">
        <v>50000</v>
      </c>
      <c r="D14" s="121">
        <v>38521.5</v>
      </c>
      <c r="E14" s="121">
        <v>50000</v>
      </c>
      <c r="F14" s="121">
        <v>50000</v>
      </c>
      <c r="G14" s="121"/>
      <c r="H14" s="121"/>
      <c r="I14" s="121">
        <f t="shared" si="4"/>
        <v>50000</v>
      </c>
    </row>
    <row r="15" spans="1:10" s="116" customFormat="1" ht="17.100000000000001" customHeight="1" x14ac:dyDescent="0.25">
      <c r="A15" s="167" t="s">
        <v>230</v>
      </c>
      <c r="B15" s="168" t="s">
        <v>231</v>
      </c>
      <c r="C15" s="121">
        <v>100000</v>
      </c>
      <c r="D15" s="121">
        <v>35686</v>
      </c>
      <c r="E15" s="121">
        <v>100000</v>
      </c>
      <c r="F15" s="121">
        <v>100000</v>
      </c>
      <c r="G15" s="121"/>
      <c r="H15" s="121"/>
      <c r="I15" s="121">
        <f t="shared" si="4"/>
        <v>100000</v>
      </c>
    </row>
    <row r="16" spans="1:10" s="116" customFormat="1" ht="17.100000000000001" customHeight="1" x14ac:dyDescent="0.25">
      <c r="A16" s="167" t="s">
        <v>354</v>
      </c>
      <c r="B16" s="168" t="s">
        <v>353</v>
      </c>
      <c r="C16" s="121">
        <v>100000</v>
      </c>
      <c r="D16" s="121">
        <v>0</v>
      </c>
      <c r="E16" s="121">
        <v>100000</v>
      </c>
      <c r="F16" s="121">
        <v>100000</v>
      </c>
      <c r="G16" s="121"/>
      <c r="H16" s="121"/>
      <c r="I16" s="121">
        <f t="shared" si="4"/>
        <v>100000</v>
      </c>
    </row>
    <row r="17" spans="1:9" s="116" customFormat="1" ht="17.100000000000001" customHeight="1" x14ac:dyDescent="0.25">
      <c r="A17" s="167" t="s">
        <v>232</v>
      </c>
      <c r="B17" s="174" t="s">
        <v>219</v>
      </c>
      <c r="C17" s="121"/>
      <c r="D17" s="121"/>
      <c r="E17" s="121"/>
      <c r="F17" s="121"/>
      <c r="G17" s="121"/>
      <c r="H17" s="121"/>
      <c r="I17" s="121">
        <f t="shared" si="4"/>
        <v>0</v>
      </c>
    </row>
    <row r="18" spans="1:9" s="170" customFormat="1" ht="17.100000000000001" customHeight="1" x14ac:dyDescent="0.25">
      <c r="A18" s="167" t="s">
        <v>233</v>
      </c>
      <c r="B18" s="168" t="s">
        <v>523</v>
      </c>
      <c r="C18" s="123">
        <v>0</v>
      </c>
      <c r="D18" s="123">
        <v>0</v>
      </c>
      <c r="E18" s="189">
        <v>786000</v>
      </c>
      <c r="F18" s="187">
        <v>786000</v>
      </c>
      <c r="G18" s="187"/>
      <c r="H18" s="187"/>
      <c r="I18" s="121">
        <f t="shared" si="4"/>
        <v>786000</v>
      </c>
    </row>
    <row r="19" spans="1:9" s="116" customFormat="1" ht="17.100000000000001" customHeight="1" x14ac:dyDescent="0.25">
      <c r="A19" s="167" t="s">
        <v>234</v>
      </c>
      <c r="B19" s="168" t="s">
        <v>235</v>
      </c>
      <c r="C19" s="123">
        <v>375000</v>
      </c>
      <c r="D19" s="123">
        <v>368560</v>
      </c>
      <c r="E19" s="189">
        <v>7590000</v>
      </c>
      <c r="F19" s="187">
        <f>5587000-48000</f>
        <v>5539000</v>
      </c>
      <c r="G19" s="187"/>
      <c r="H19" s="187"/>
      <c r="I19" s="121">
        <f t="shared" si="4"/>
        <v>5539000</v>
      </c>
    </row>
    <row r="20" spans="1:9" s="116" customFormat="1" ht="17.100000000000001" customHeight="1" x14ac:dyDescent="0.25">
      <c r="A20" s="171">
        <v>1.03</v>
      </c>
      <c r="B20" s="172" t="s">
        <v>236</v>
      </c>
      <c r="C20" s="173">
        <f t="shared" ref="C20:I20" si="5">SUM(C21)</f>
        <v>50000</v>
      </c>
      <c r="D20" s="173">
        <f t="shared" si="5"/>
        <v>0</v>
      </c>
      <c r="E20" s="173">
        <f t="shared" si="5"/>
        <v>100000</v>
      </c>
      <c r="F20" s="173">
        <f t="shared" si="5"/>
        <v>100000</v>
      </c>
      <c r="G20" s="173">
        <f t="shared" si="5"/>
        <v>0</v>
      </c>
      <c r="H20" s="173">
        <f t="shared" si="5"/>
        <v>0</v>
      </c>
      <c r="I20" s="173">
        <f t="shared" si="5"/>
        <v>100000</v>
      </c>
    </row>
    <row r="21" spans="1:9" s="116" customFormat="1" ht="17.100000000000001" customHeight="1" x14ac:dyDescent="0.25">
      <c r="A21" s="167" t="s">
        <v>237</v>
      </c>
      <c r="B21" s="168" t="s">
        <v>238</v>
      </c>
      <c r="C21" s="121">
        <v>50000</v>
      </c>
      <c r="D21" s="121"/>
      <c r="E21" s="121">
        <v>100000</v>
      </c>
      <c r="F21" s="121">
        <v>100000</v>
      </c>
      <c r="G21" s="121"/>
      <c r="H21" s="121"/>
      <c r="I21" s="121">
        <f t="shared" si="4"/>
        <v>100000</v>
      </c>
    </row>
    <row r="22" spans="1:9" s="116" customFormat="1" ht="17.100000000000001" customHeight="1" x14ac:dyDescent="0.25">
      <c r="A22" s="171">
        <v>1.04</v>
      </c>
      <c r="B22" s="172" t="s">
        <v>239</v>
      </c>
      <c r="C22" s="173">
        <f t="shared" ref="C22:I22" si="6">SUM(C23:C24)</f>
        <v>900000</v>
      </c>
      <c r="D22" s="173">
        <f t="shared" si="6"/>
        <v>804000</v>
      </c>
      <c r="E22" s="173">
        <f t="shared" ref="E22" si="7">SUM(E23:E24)</f>
        <v>1215000</v>
      </c>
      <c r="F22" s="173">
        <f t="shared" si="6"/>
        <v>1215000</v>
      </c>
      <c r="G22" s="173">
        <f t="shared" si="6"/>
        <v>0</v>
      </c>
      <c r="H22" s="173">
        <f t="shared" si="6"/>
        <v>0</v>
      </c>
      <c r="I22" s="173">
        <f t="shared" si="6"/>
        <v>1215000</v>
      </c>
    </row>
    <row r="23" spans="1:9" s="170" customFormat="1" ht="17.100000000000001" customHeight="1" x14ac:dyDescent="0.25">
      <c r="A23" s="167" t="s">
        <v>240</v>
      </c>
      <c r="B23" s="168" t="s">
        <v>241</v>
      </c>
      <c r="C23" s="123">
        <v>100000</v>
      </c>
      <c r="D23" s="123">
        <v>84000</v>
      </c>
      <c r="E23" s="189">
        <v>150000</v>
      </c>
      <c r="F23" s="187">
        <v>150000</v>
      </c>
      <c r="G23" s="187"/>
      <c r="H23" s="187"/>
      <c r="I23" s="187">
        <f t="shared" si="4"/>
        <v>150000</v>
      </c>
    </row>
    <row r="24" spans="1:9" s="116" customFormat="1" ht="17.100000000000001" customHeight="1" x14ac:dyDescent="0.25">
      <c r="A24" s="167" t="s">
        <v>242</v>
      </c>
      <c r="B24" s="168" t="s">
        <v>243</v>
      </c>
      <c r="C24" s="121">
        <v>800000</v>
      </c>
      <c r="D24" s="121">
        <v>720000</v>
      </c>
      <c r="E24" s="121">
        <v>1065000</v>
      </c>
      <c r="F24" s="121">
        <v>1065000</v>
      </c>
      <c r="G24" s="121"/>
      <c r="H24" s="121"/>
      <c r="I24" s="187">
        <f t="shared" si="4"/>
        <v>1065000</v>
      </c>
    </row>
    <row r="25" spans="1:9" s="116" customFormat="1" ht="17.100000000000001" customHeight="1" x14ac:dyDescent="0.25">
      <c r="A25" s="171">
        <v>1.05</v>
      </c>
      <c r="B25" s="172" t="s">
        <v>244</v>
      </c>
      <c r="C25" s="173">
        <f t="shared" ref="C25:I25" si="8">SUM(C26:C27)</f>
        <v>410000</v>
      </c>
      <c r="D25" s="173">
        <f t="shared" si="8"/>
        <v>338100</v>
      </c>
      <c r="E25" s="173">
        <f t="shared" ref="E25" si="9">SUM(E26:E27)</f>
        <v>574000</v>
      </c>
      <c r="F25" s="173">
        <f t="shared" si="8"/>
        <v>574000</v>
      </c>
      <c r="G25" s="173">
        <f t="shared" si="8"/>
        <v>0</v>
      </c>
      <c r="H25" s="173">
        <f t="shared" si="8"/>
        <v>0</v>
      </c>
      <c r="I25" s="173">
        <f t="shared" si="8"/>
        <v>574000</v>
      </c>
    </row>
    <row r="26" spans="1:9" s="116" customFormat="1" ht="17.100000000000001" customHeight="1" x14ac:dyDescent="0.25">
      <c r="A26" s="167" t="s">
        <v>245</v>
      </c>
      <c r="B26" s="168" t="s">
        <v>246</v>
      </c>
      <c r="C26" s="121">
        <v>400000</v>
      </c>
      <c r="D26" s="121">
        <v>338100</v>
      </c>
      <c r="E26" s="121">
        <v>564000</v>
      </c>
      <c r="F26" s="121">
        <v>564000</v>
      </c>
      <c r="G26" s="121"/>
      <c r="H26" s="121"/>
      <c r="I26" s="121">
        <f t="shared" ref="I26:I27" si="10">SUM(F26:H26)</f>
        <v>564000</v>
      </c>
    </row>
    <row r="27" spans="1:9" s="116" customFormat="1" ht="17.100000000000001" customHeight="1" x14ac:dyDescent="0.25">
      <c r="A27" s="167" t="s">
        <v>247</v>
      </c>
      <c r="B27" s="168" t="s">
        <v>248</v>
      </c>
      <c r="C27" s="121">
        <v>10000</v>
      </c>
      <c r="D27" s="121">
        <v>0</v>
      </c>
      <c r="E27" s="121">
        <v>10000</v>
      </c>
      <c r="F27" s="121">
        <v>10000</v>
      </c>
      <c r="G27" s="121"/>
      <c r="H27" s="121"/>
      <c r="I27" s="121">
        <f t="shared" si="10"/>
        <v>10000</v>
      </c>
    </row>
    <row r="28" spans="1:9" s="116" customFormat="1" ht="17.100000000000001" customHeight="1" x14ac:dyDescent="0.25">
      <c r="A28" s="171">
        <v>2</v>
      </c>
      <c r="B28" s="172" t="s">
        <v>249</v>
      </c>
      <c r="C28" s="175"/>
      <c r="D28" s="175"/>
      <c r="E28" s="175"/>
      <c r="F28" s="175"/>
      <c r="G28" s="175"/>
      <c r="H28" s="175"/>
      <c r="I28" s="175"/>
    </row>
    <row r="29" spans="1:9" s="116" customFormat="1" ht="17.100000000000001" customHeight="1" x14ac:dyDescent="0.25">
      <c r="A29" s="171">
        <v>2.0099999999999998</v>
      </c>
      <c r="B29" s="172" t="s">
        <v>250</v>
      </c>
      <c r="C29" s="173">
        <f t="shared" ref="C29:D29" si="11">SUM(C30:C31)</f>
        <v>475000</v>
      </c>
      <c r="D29" s="173">
        <f t="shared" si="11"/>
        <v>442436.26</v>
      </c>
      <c r="E29" s="173">
        <f t="shared" ref="E29" si="12">SUM(E30:E31)</f>
        <v>650000</v>
      </c>
      <c r="F29" s="173">
        <f>SUM(F30:F31)</f>
        <v>650000</v>
      </c>
      <c r="G29" s="173">
        <f t="shared" ref="G29:I29" si="13">SUM(G30:G31)</f>
        <v>0</v>
      </c>
      <c r="H29" s="173">
        <f t="shared" si="13"/>
        <v>0</v>
      </c>
      <c r="I29" s="173">
        <f t="shared" si="13"/>
        <v>650000</v>
      </c>
    </row>
    <row r="30" spans="1:9" s="116" customFormat="1" ht="17.100000000000001" customHeight="1" x14ac:dyDescent="0.25">
      <c r="A30" s="167" t="s">
        <v>251</v>
      </c>
      <c r="B30" s="168" t="s">
        <v>252</v>
      </c>
      <c r="C30" s="121">
        <v>50000</v>
      </c>
      <c r="D30" s="121">
        <v>26245.96</v>
      </c>
      <c r="E30" s="121">
        <v>50000</v>
      </c>
      <c r="F30" s="121">
        <v>50000</v>
      </c>
      <c r="G30" s="121"/>
      <c r="H30" s="121"/>
      <c r="I30" s="121">
        <f t="shared" ref="I30:I31" si="14">SUM(F30:H30)</f>
        <v>50000</v>
      </c>
    </row>
    <row r="31" spans="1:9" s="116" customFormat="1" ht="17.100000000000001" customHeight="1" x14ac:dyDescent="0.25">
      <c r="A31" s="167" t="s">
        <v>253</v>
      </c>
      <c r="B31" s="168" t="s">
        <v>499</v>
      </c>
      <c r="C31" s="121">
        <v>425000</v>
      </c>
      <c r="D31" s="121">
        <v>416190.3</v>
      </c>
      <c r="E31" s="121">
        <v>600000</v>
      </c>
      <c r="F31" s="121">
        <v>600000</v>
      </c>
      <c r="G31" s="121"/>
      <c r="H31" s="121"/>
      <c r="I31" s="121">
        <f t="shared" si="14"/>
        <v>600000</v>
      </c>
    </row>
    <row r="32" spans="1:9" s="116" customFormat="1" ht="17.100000000000001" customHeight="1" x14ac:dyDescent="0.25">
      <c r="A32" s="171">
        <v>2.02</v>
      </c>
      <c r="B32" s="172" t="s">
        <v>254</v>
      </c>
      <c r="C32" s="175">
        <v>375000</v>
      </c>
      <c r="D32" s="175">
        <v>324044.59000000003</v>
      </c>
      <c r="E32" s="175">
        <v>800000</v>
      </c>
      <c r="F32" s="175">
        <v>800000</v>
      </c>
      <c r="G32" s="175"/>
      <c r="H32" s="175"/>
      <c r="I32" s="175">
        <f>SUM(F32:H32)</f>
        <v>800000</v>
      </c>
    </row>
    <row r="33" spans="1:9" s="116" customFormat="1" ht="17.100000000000001" customHeight="1" x14ac:dyDescent="0.25">
      <c r="A33" s="171">
        <v>2.0299999999999998</v>
      </c>
      <c r="B33" s="172" t="s">
        <v>255</v>
      </c>
      <c r="C33" s="173">
        <f>SUM(C34:C49)</f>
        <v>6185000</v>
      </c>
      <c r="D33" s="173">
        <f t="shared" ref="D33:I33" si="15">SUM(D34:D49)</f>
        <v>5980278.3499999996</v>
      </c>
      <c r="E33" s="173">
        <f t="shared" ref="E33" si="16">SUM(E34:E49)</f>
        <v>8125000</v>
      </c>
      <c r="F33" s="173">
        <f t="shared" si="15"/>
        <v>8125000</v>
      </c>
      <c r="G33" s="173">
        <f t="shared" si="15"/>
        <v>0</v>
      </c>
      <c r="H33" s="173">
        <f t="shared" si="15"/>
        <v>0</v>
      </c>
      <c r="I33" s="173">
        <f t="shared" si="15"/>
        <v>8125000</v>
      </c>
    </row>
    <row r="34" spans="1:9" s="116" customFormat="1" ht="17.100000000000001" customHeight="1" x14ac:dyDescent="0.25">
      <c r="A34" s="167" t="s">
        <v>256</v>
      </c>
      <c r="B34" s="168" t="s">
        <v>257</v>
      </c>
      <c r="C34" s="121">
        <v>609000</v>
      </c>
      <c r="D34" s="121">
        <v>608689.85</v>
      </c>
      <c r="E34" s="121">
        <v>1800000</v>
      </c>
      <c r="F34" s="121">
        <v>1800000</v>
      </c>
      <c r="G34" s="121"/>
      <c r="H34" s="121"/>
      <c r="I34" s="121">
        <f t="shared" ref="I34:I49" si="17">SUM(F34:H34)</f>
        <v>1800000</v>
      </c>
    </row>
    <row r="35" spans="1:9" s="116" customFormat="1" ht="17.100000000000001" customHeight="1" x14ac:dyDescent="0.25">
      <c r="A35" s="167" t="s">
        <v>258</v>
      </c>
      <c r="B35" s="168" t="s">
        <v>259</v>
      </c>
      <c r="C35" s="121">
        <v>600000</v>
      </c>
      <c r="D35" s="121">
        <v>596318</v>
      </c>
      <c r="E35" s="121">
        <v>1500000</v>
      </c>
      <c r="F35" s="121">
        <v>1500000</v>
      </c>
      <c r="G35" s="121"/>
      <c r="H35" s="121"/>
      <c r="I35" s="121">
        <f t="shared" si="17"/>
        <v>1500000</v>
      </c>
    </row>
    <row r="36" spans="1:9" s="116" customFormat="1" ht="17.100000000000001" customHeight="1" x14ac:dyDescent="0.25">
      <c r="A36" s="167" t="s">
        <v>260</v>
      </c>
      <c r="B36" s="168" t="s">
        <v>261</v>
      </c>
      <c r="C36" s="121">
        <v>1391000</v>
      </c>
      <c r="D36" s="121">
        <v>1390218</v>
      </c>
      <c r="E36" s="121">
        <v>2500000</v>
      </c>
      <c r="F36" s="121">
        <v>2500000</v>
      </c>
      <c r="G36" s="121"/>
      <c r="H36" s="121"/>
      <c r="I36" s="121">
        <f t="shared" si="17"/>
        <v>2500000</v>
      </c>
    </row>
    <row r="37" spans="1:9" s="116" customFormat="1" ht="17.100000000000001" customHeight="1" x14ac:dyDescent="0.25">
      <c r="A37" s="167" t="s">
        <v>262</v>
      </c>
      <c r="B37" s="168" t="s">
        <v>263</v>
      </c>
      <c r="C37" s="121">
        <v>35000</v>
      </c>
      <c r="D37" s="121">
        <v>15622.5</v>
      </c>
      <c r="E37" s="121">
        <v>50000</v>
      </c>
      <c r="F37" s="121">
        <v>50000</v>
      </c>
      <c r="G37" s="121"/>
      <c r="H37" s="121"/>
      <c r="I37" s="121">
        <f t="shared" si="17"/>
        <v>50000</v>
      </c>
    </row>
    <row r="38" spans="1:9" s="116" customFormat="1" ht="17.100000000000001" customHeight="1" x14ac:dyDescent="0.25">
      <c r="A38" s="167" t="s">
        <v>264</v>
      </c>
      <c r="B38" s="176" t="s">
        <v>265</v>
      </c>
      <c r="C38" s="121">
        <v>150000</v>
      </c>
      <c r="D38" s="121">
        <v>130672</v>
      </c>
      <c r="E38" s="121">
        <v>250000</v>
      </c>
      <c r="F38" s="121">
        <v>250000</v>
      </c>
      <c r="G38" s="121"/>
      <c r="H38" s="121"/>
      <c r="I38" s="121">
        <f t="shared" si="17"/>
        <v>250000</v>
      </c>
    </row>
    <row r="39" spans="1:9" s="116" customFormat="1" ht="17.100000000000001" customHeight="1" x14ac:dyDescent="0.25">
      <c r="A39" s="167" t="s">
        <v>266</v>
      </c>
      <c r="B39" s="168" t="s">
        <v>267</v>
      </c>
      <c r="C39" s="121">
        <v>250000</v>
      </c>
      <c r="D39" s="121">
        <v>249082</v>
      </c>
      <c r="E39" s="121">
        <v>250000</v>
      </c>
      <c r="F39" s="121">
        <v>250000</v>
      </c>
      <c r="G39" s="121"/>
      <c r="H39" s="121"/>
      <c r="I39" s="121">
        <f t="shared" si="17"/>
        <v>250000</v>
      </c>
    </row>
    <row r="40" spans="1:9" s="116" customFormat="1" ht="17.100000000000001" customHeight="1" x14ac:dyDescent="0.25">
      <c r="A40" s="167" t="s">
        <v>268</v>
      </c>
      <c r="B40" s="168" t="s">
        <v>269</v>
      </c>
      <c r="C40" s="121">
        <v>50000</v>
      </c>
      <c r="D40" s="121">
        <v>47775</v>
      </c>
      <c r="E40" s="121">
        <v>75000</v>
      </c>
      <c r="F40" s="121">
        <v>75000</v>
      </c>
      <c r="G40" s="121"/>
      <c r="H40" s="121"/>
      <c r="I40" s="121">
        <f t="shared" si="17"/>
        <v>75000</v>
      </c>
    </row>
    <row r="41" spans="1:9" s="116" customFormat="1" ht="17.100000000000001" customHeight="1" x14ac:dyDescent="0.25">
      <c r="A41" s="167" t="s">
        <v>270</v>
      </c>
      <c r="B41" s="168" t="s">
        <v>271</v>
      </c>
      <c r="C41" s="121">
        <v>250000</v>
      </c>
      <c r="D41" s="121">
        <v>250000</v>
      </c>
      <c r="E41" s="121">
        <v>500000</v>
      </c>
      <c r="F41" s="121">
        <v>500000</v>
      </c>
      <c r="G41" s="121"/>
      <c r="H41" s="121"/>
      <c r="I41" s="121">
        <f t="shared" si="17"/>
        <v>500000</v>
      </c>
    </row>
    <row r="42" spans="1:9" s="116" customFormat="1" ht="17.100000000000001" customHeight="1" x14ac:dyDescent="0.25">
      <c r="A42" s="167" t="s">
        <v>272</v>
      </c>
      <c r="B42" s="168" t="s">
        <v>273</v>
      </c>
      <c r="C42" s="121">
        <v>0</v>
      </c>
      <c r="D42" s="121">
        <v>0</v>
      </c>
      <c r="E42" s="121">
        <v>0</v>
      </c>
      <c r="F42" s="121"/>
      <c r="G42" s="121"/>
      <c r="H42" s="121"/>
      <c r="I42" s="121">
        <f t="shared" si="17"/>
        <v>0</v>
      </c>
    </row>
    <row r="43" spans="1:9" s="116" customFormat="1" ht="17.100000000000001" customHeight="1" x14ac:dyDescent="0.25">
      <c r="A43" s="167" t="s">
        <v>274</v>
      </c>
      <c r="B43" s="168" t="s">
        <v>275</v>
      </c>
      <c r="C43" s="121">
        <v>100000</v>
      </c>
      <c r="D43" s="121">
        <v>44450</v>
      </c>
      <c r="E43" s="121">
        <v>100000</v>
      </c>
      <c r="F43" s="121">
        <v>100000</v>
      </c>
      <c r="G43" s="121"/>
      <c r="H43" s="121"/>
      <c r="I43" s="121">
        <f t="shared" si="17"/>
        <v>100000</v>
      </c>
    </row>
    <row r="44" spans="1:9" s="116" customFormat="1" ht="17.100000000000001" customHeight="1" x14ac:dyDescent="0.25">
      <c r="A44" s="167" t="s">
        <v>276</v>
      </c>
      <c r="B44" s="168" t="s">
        <v>277</v>
      </c>
      <c r="C44" s="121">
        <v>150000</v>
      </c>
      <c r="D44" s="121">
        <v>149325</v>
      </c>
      <c r="E44" s="121">
        <v>200000</v>
      </c>
      <c r="F44" s="121">
        <v>200000</v>
      </c>
      <c r="G44" s="121"/>
      <c r="H44" s="121"/>
      <c r="I44" s="121">
        <f t="shared" si="17"/>
        <v>200000</v>
      </c>
    </row>
    <row r="45" spans="1:9" s="116" customFormat="1" ht="17.100000000000001" customHeight="1" x14ac:dyDescent="0.25">
      <c r="A45" s="167" t="s">
        <v>278</v>
      </c>
      <c r="B45" s="168" t="s">
        <v>279</v>
      </c>
      <c r="C45" s="121">
        <v>50000</v>
      </c>
      <c r="D45" s="121">
        <v>50000</v>
      </c>
      <c r="E45" s="121">
        <v>100000</v>
      </c>
      <c r="F45" s="121">
        <v>100000</v>
      </c>
      <c r="G45" s="121"/>
      <c r="H45" s="121"/>
      <c r="I45" s="121">
        <f t="shared" si="17"/>
        <v>100000</v>
      </c>
    </row>
    <row r="46" spans="1:9" s="116" customFormat="1" ht="17.100000000000001" customHeight="1" x14ac:dyDescent="0.25">
      <c r="A46" s="167" t="s">
        <v>280</v>
      </c>
      <c r="B46" s="168" t="s">
        <v>281</v>
      </c>
      <c r="C46" s="121">
        <v>350000</v>
      </c>
      <c r="D46" s="121">
        <v>350000</v>
      </c>
      <c r="E46" s="121">
        <v>400000</v>
      </c>
      <c r="F46" s="121">
        <v>400000</v>
      </c>
      <c r="G46" s="121"/>
      <c r="H46" s="121"/>
      <c r="I46" s="121">
        <f t="shared" si="17"/>
        <v>400000</v>
      </c>
    </row>
    <row r="47" spans="1:9" s="170" customFormat="1" ht="17.100000000000001" customHeight="1" x14ac:dyDescent="0.25">
      <c r="A47" s="167" t="s">
        <v>282</v>
      </c>
      <c r="B47" s="168" t="s">
        <v>283</v>
      </c>
      <c r="C47" s="121">
        <v>100000</v>
      </c>
      <c r="D47" s="121">
        <v>97788</v>
      </c>
      <c r="E47" s="189">
        <v>200000</v>
      </c>
      <c r="F47" s="121">
        <v>200000</v>
      </c>
      <c r="G47" s="121"/>
      <c r="H47" s="121"/>
      <c r="I47" s="121">
        <f t="shared" si="17"/>
        <v>200000</v>
      </c>
    </row>
    <row r="48" spans="1:9" s="170" customFormat="1" ht="17.100000000000001" customHeight="1" x14ac:dyDescent="0.25">
      <c r="A48" s="167" t="s">
        <v>284</v>
      </c>
      <c r="B48" s="168" t="s">
        <v>285</v>
      </c>
      <c r="C48" s="121">
        <v>100000</v>
      </c>
      <c r="D48" s="121">
        <v>69400</v>
      </c>
      <c r="E48" s="189">
        <v>200000</v>
      </c>
      <c r="F48" s="121">
        <v>200000</v>
      </c>
      <c r="G48" s="121"/>
      <c r="H48" s="121"/>
      <c r="I48" s="121">
        <f t="shared" si="17"/>
        <v>200000</v>
      </c>
    </row>
    <row r="49" spans="1:9" s="170" customFormat="1" ht="17.100000000000001" customHeight="1" x14ac:dyDescent="0.25">
      <c r="A49" s="167" t="s">
        <v>507</v>
      </c>
      <c r="B49" s="168" t="s">
        <v>508</v>
      </c>
      <c r="C49" s="121">
        <v>2000000</v>
      </c>
      <c r="D49" s="121">
        <v>1930938</v>
      </c>
      <c r="E49" s="189"/>
      <c r="F49" s="121"/>
      <c r="G49" s="121"/>
      <c r="H49" s="121"/>
      <c r="I49" s="121">
        <f t="shared" si="17"/>
        <v>0</v>
      </c>
    </row>
    <row r="50" spans="1:9" s="116" customFormat="1" ht="17.100000000000001" customHeight="1" x14ac:dyDescent="0.25">
      <c r="A50" s="171">
        <v>2.04</v>
      </c>
      <c r="B50" s="172" t="s">
        <v>792</v>
      </c>
      <c r="C50" s="173">
        <f t="shared" ref="C50:I50" si="18">SUM(C51)</f>
        <v>360000</v>
      </c>
      <c r="D50" s="173">
        <f t="shared" si="18"/>
        <v>356733</v>
      </c>
      <c r="E50" s="173">
        <f t="shared" si="18"/>
        <v>700000</v>
      </c>
      <c r="F50" s="173">
        <f t="shared" si="18"/>
        <v>900000</v>
      </c>
      <c r="G50" s="173">
        <f t="shared" si="18"/>
        <v>0</v>
      </c>
      <c r="H50" s="173">
        <f t="shared" si="18"/>
        <v>0</v>
      </c>
      <c r="I50" s="173">
        <f t="shared" si="18"/>
        <v>900000</v>
      </c>
    </row>
    <row r="51" spans="1:9" s="170" customFormat="1" ht="17.100000000000001" customHeight="1" x14ac:dyDescent="0.25">
      <c r="A51" s="167" t="s">
        <v>286</v>
      </c>
      <c r="B51" s="168" t="s">
        <v>287</v>
      </c>
      <c r="C51" s="122">
        <v>360000</v>
      </c>
      <c r="D51" s="122">
        <v>356733</v>
      </c>
      <c r="E51" s="189">
        <v>700000</v>
      </c>
      <c r="F51" s="122">
        <v>900000</v>
      </c>
      <c r="G51" s="122"/>
      <c r="H51" s="122"/>
      <c r="I51" s="122">
        <f t="shared" ref="I51" si="19">SUM(F51:H51)</f>
        <v>900000</v>
      </c>
    </row>
    <row r="52" spans="1:9" s="116" customFormat="1" ht="17.100000000000001" customHeight="1" x14ac:dyDescent="0.25">
      <c r="A52" s="171">
        <v>2.0499999999999998</v>
      </c>
      <c r="B52" s="172" t="s">
        <v>288</v>
      </c>
      <c r="C52" s="173">
        <f t="shared" ref="C52:I52" si="20">SUM(C53:C55)</f>
        <v>1340000</v>
      </c>
      <c r="D52" s="173">
        <f t="shared" si="20"/>
        <v>864500.5</v>
      </c>
      <c r="E52" s="173">
        <f t="shared" ref="E52" si="21">SUM(E53:E55)</f>
        <v>1600000</v>
      </c>
      <c r="F52" s="173">
        <f t="shared" si="20"/>
        <v>1600000</v>
      </c>
      <c r="G52" s="173">
        <f t="shared" si="20"/>
        <v>0</v>
      </c>
      <c r="H52" s="173">
        <f t="shared" si="20"/>
        <v>0</v>
      </c>
      <c r="I52" s="173">
        <f t="shared" si="20"/>
        <v>1600000</v>
      </c>
    </row>
    <row r="53" spans="1:9" s="116" customFormat="1" ht="17.100000000000001" customHeight="1" x14ac:dyDescent="0.25">
      <c r="A53" s="167" t="s">
        <v>289</v>
      </c>
      <c r="B53" s="168" t="s">
        <v>290</v>
      </c>
      <c r="C53" s="121">
        <v>1000000</v>
      </c>
      <c r="D53" s="121">
        <v>636044</v>
      </c>
      <c r="E53" s="121">
        <v>1000000</v>
      </c>
      <c r="F53" s="121">
        <v>1000000</v>
      </c>
      <c r="G53" s="121"/>
      <c r="H53" s="121"/>
      <c r="I53" s="121">
        <f t="shared" ref="I53:I55" si="22">SUM(F53:H53)</f>
        <v>1000000</v>
      </c>
    </row>
    <row r="54" spans="1:9" s="116" customFormat="1" ht="17.100000000000001" customHeight="1" x14ac:dyDescent="0.25">
      <c r="A54" s="167" t="s">
        <v>291</v>
      </c>
      <c r="B54" s="168" t="s">
        <v>292</v>
      </c>
      <c r="C54" s="121">
        <v>200000</v>
      </c>
      <c r="D54" s="121">
        <v>141204</v>
      </c>
      <c r="E54" s="121">
        <v>300000</v>
      </c>
      <c r="F54" s="121">
        <v>300000</v>
      </c>
      <c r="G54" s="121"/>
      <c r="H54" s="121"/>
      <c r="I54" s="121">
        <f t="shared" si="22"/>
        <v>300000</v>
      </c>
    </row>
    <row r="55" spans="1:9" s="116" customFormat="1" ht="17.100000000000001" customHeight="1" x14ac:dyDescent="0.25">
      <c r="A55" s="167" t="s">
        <v>293</v>
      </c>
      <c r="B55" s="168" t="s">
        <v>294</v>
      </c>
      <c r="C55" s="121">
        <v>140000</v>
      </c>
      <c r="D55" s="121">
        <v>87252.5</v>
      </c>
      <c r="E55" s="121">
        <v>300000</v>
      </c>
      <c r="F55" s="121">
        <v>300000</v>
      </c>
      <c r="G55" s="121"/>
      <c r="H55" s="121"/>
      <c r="I55" s="121">
        <f t="shared" si="22"/>
        <v>300000</v>
      </c>
    </row>
    <row r="56" spans="1:9" s="116" customFormat="1" ht="17.100000000000001" customHeight="1" x14ac:dyDescent="0.25">
      <c r="A56" s="171">
        <v>2.06</v>
      </c>
      <c r="B56" s="172" t="s">
        <v>295</v>
      </c>
      <c r="C56" s="173">
        <f t="shared" ref="C56:I56" si="23">SUM(C58:C62)</f>
        <v>1920000</v>
      </c>
      <c r="D56" s="173">
        <f t="shared" si="23"/>
        <v>1128734.8799999999</v>
      </c>
      <c r="E56" s="173">
        <f t="shared" ref="E56" si="24">SUM(E58:E62)</f>
        <v>2070000</v>
      </c>
      <c r="F56" s="173">
        <f t="shared" si="23"/>
        <v>2270000</v>
      </c>
      <c r="G56" s="173">
        <f t="shared" si="23"/>
        <v>0</v>
      </c>
      <c r="H56" s="173">
        <f t="shared" si="23"/>
        <v>0</v>
      </c>
      <c r="I56" s="173">
        <f t="shared" si="23"/>
        <v>2270000</v>
      </c>
    </row>
    <row r="57" spans="1:9" s="116" customFormat="1" ht="17.100000000000001" customHeight="1" x14ac:dyDescent="0.25">
      <c r="A57" s="177" t="s">
        <v>296</v>
      </c>
      <c r="B57" s="178" t="s">
        <v>297</v>
      </c>
      <c r="C57" s="121"/>
      <c r="D57" s="121"/>
      <c r="E57" s="121"/>
      <c r="F57" s="121"/>
      <c r="G57" s="121"/>
      <c r="H57" s="121"/>
      <c r="I57" s="121"/>
    </row>
    <row r="58" spans="1:9" s="116" customFormat="1" ht="17.100000000000001" customHeight="1" x14ac:dyDescent="0.25">
      <c r="A58" s="167" t="s">
        <v>298</v>
      </c>
      <c r="B58" s="168" t="s">
        <v>299</v>
      </c>
      <c r="C58" s="121">
        <v>750000</v>
      </c>
      <c r="D58" s="121">
        <v>420027.98</v>
      </c>
      <c r="E58" s="121">
        <v>750000</v>
      </c>
      <c r="F58" s="121">
        <v>750000</v>
      </c>
      <c r="G58" s="121"/>
      <c r="H58" s="121"/>
      <c r="I58" s="121">
        <f t="shared" ref="I58:I62" si="25">SUM(F58:H58)</f>
        <v>750000</v>
      </c>
    </row>
    <row r="59" spans="1:9" s="116" customFormat="1" ht="17.100000000000001" customHeight="1" x14ac:dyDescent="0.25">
      <c r="A59" s="167" t="s">
        <v>300</v>
      </c>
      <c r="B59" s="168" t="s">
        <v>301</v>
      </c>
      <c r="C59" s="121">
        <v>250000</v>
      </c>
      <c r="D59" s="121">
        <v>181685.7</v>
      </c>
      <c r="E59" s="121">
        <v>400000</v>
      </c>
      <c r="F59" s="121">
        <f>400000+200000</f>
        <v>600000</v>
      </c>
      <c r="G59" s="121"/>
      <c r="H59" s="121"/>
      <c r="I59" s="121">
        <f t="shared" si="25"/>
        <v>600000</v>
      </c>
    </row>
    <row r="60" spans="1:9" s="116" customFormat="1" ht="17.100000000000001" customHeight="1" x14ac:dyDescent="0.25">
      <c r="A60" s="167" t="s">
        <v>302</v>
      </c>
      <c r="B60" s="168" t="s">
        <v>303</v>
      </c>
      <c r="C60" s="121">
        <v>20000</v>
      </c>
      <c r="D60" s="121">
        <v>18742</v>
      </c>
      <c r="E60" s="121">
        <v>20000</v>
      </c>
      <c r="F60" s="121">
        <v>20000</v>
      </c>
      <c r="G60" s="121"/>
      <c r="H60" s="121"/>
      <c r="I60" s="121">
        <f t="shared" si="25"/>
        <v>20000</v>
      </c>
    </row>
    <row r="61" spans="1:9" s="116" customFormat="1" ht="17.100000000000001" customHeight="1" x14ac:dyDescent="0.25">
      <c r="A61" s="167" t="s">
        <v>304</v>
      </c>
      <c r="B61" s="168" t="s">
        <v>305</v>
      </c>
      <c r="C61" s="121">
        <v>650000</v>
      </c>
      <c r="D61" s="121">
        <v>365504.2</v>
      </c>
      <c r="E61" s="121">
        <v>650000</v>
      </c>
      <c r="F61" s="121">
        <v>650000</v>
      </c>
      <c r="G61" s="121"/>
      <c r="H61" s="121"/>
      <c r="I61" s="121">
        <f t="shared" si="25"/>
        <v>650000</v>
      </c>
    </row>
    <row r="62" spans="1:9" s="116" customFormat="1" ht="17.100000000000001" customHeight="1" x14ac:dyDescent="0.25">
      <c r="A62" s="167" t="s">
        <v>306</v>
      </c>
      <c r="B62" s="168" t="s">
        <v>307</v>
      </c>
      <c r="C62" s="121">
        <v>250000</v>
      </c>
      <c r="D62" s="121">
        <v>142775</v>
      </c>
      <c r="E62" s="121">
        <v>250000</v>
      </c>
      <c r="F62" s="121">
        <v>250000</v>
      </c>
      <c r="G62" s="121"/>
      <c r="H62" s="121"/>
      <c r="I62" s="121">
        <f t="shared" si="25"/>
        <v>250000</v>
      </c>
    </row>
    <row r="63" spans="1:9" s="116" customFormat="1" ht="17.100000000000001" customHeight="1" x14ac:dyDescent="0.25">
      <c r="A63" s="171">
        <v>2.0699999999999998</v>
      </c>
      <c r="B63" s="172" t="s">
        <v>791</v>
      </c>
      <c r="C63" s="173">
        <f t="shared" ref="C63:D63" si="26">SUM(C64:C66)</f>
        <v>1441000</v>
      </c>
      <c r="D63" s="173">
        <f t="shared" si="26"/>
        <v>1403421</v>
      </c>
      <c r="E63" s="173">
        <f>SUM(E64:E67)</f>
        <v>2561000</v>
      </c>
      <c r="F63" s="173">
        <f>SUM(F64:F67)</f>
        <v>2814000</v>
      </c>
      <c r="G63" s="173">
        <f t="shared" ref="G63:I63" si="27">SUM(G64:G67)</f>
        <v>0</v>
      </c>
      <c r="H63" s="173">
        <f t="shared" si="27"/>
        <v>0</v>
      </c>
      <c r="I63" s="173">
        <f t="shared" si="27"/>
        <v>2814000</v>
      </c>
    </row>
    <row r="64" spans="1:9" s="116" customFormat="1" ht="17.100000000000001" customHeight="1" x14ac:dyDescent="0.25">
      <c r="A64" s="167" t="s">
        <v>308</v>
      </c>
      <c r="B64" s="168" t="s">
        <v>309</v>
      </c>
      <c r="C64" s="121">
        <v>290000</v>
      </c>
      <c r="D64" s="121">
        <v>277125</v>
      </c>
      <c r="E64" s="121">
        <v>285000</v>
      </c>
      <c r="F64" s="121">
        <v>384000</v>
      </c>
      <c r="G64" s="121"/>
      <c r="H64" s="121"/>
      <c r="I64" s="121">
        <f t="shared" ref="I64:I67" si="28">SUM(F64:H64)</f>
        <v>384000</v>
      </c>
    </row>
    <row r="65" spans="1:9" s="116" customFormat="1" ht="17.100000000000001" customHeight="1" x14ac:dyDescent="0.25">
      <c r="A65" s="167" t="s">
        <v>310</v>
      </c>
      <c r="B65" s="168" t="s">
        <v>311</v>
      </c>
      <c r="C65" s="121">
        <v>100000</v>
      </c>
      <c r="D65" s="121">
        <v>100000</v>
      </c>
      <c r="E65" s="121">
        <v>100000</v>
      </c>
      <c r="F65" s="121">
        <v>145000</v>
      </c>
      <c r="G65" s="121"/>
      <c r="H65" s="121"/>
      <c r="I65" s="121">
        <f t="shared" si="28"/>
        <v>145000</v>
      </c>
    </row>
    <row r="66" spans="1:9" s="116" customFormat="1" ht="17.100000000000001" customHeight="1" x14ac:dyDescent="0.25">
      <c r="A66" s="167" t="s">
        <v>341</v>
      </c>
      <c r="B66" s="168" t="s">
        <v>342</v>
      </c>
      <c r="C66" s="121">
        <v>1051000</v>
      </c>
      <c r="D66" s="121">
        <v>1026296</v>
      </c>
      <c r="E66" s="121">
        <v>1776000</v>
      </c>
      <c r="F66" s="121">
        <v>1885000</v>
      </c>
      <c r="G66" s="121"/>
      <c r="H66" s="121"/>
      <c r="I66" s="121">
        <f t="shared" si="28"/>
        <v>1885000</v>
      </c>
    </row>
    <row r="67" spans="1:9" s="116" customFormat="1" ht="17.100000000000001" customHeight="1" x14ac:dyDescent="0.25">
      <c r="A67" s="167" t="s">
        <v>543</v>
      </c>
      <c r="B67" s="168" t="s">
        <v>547</v>
      </c>
      <c r="C67" s="121"/>
      <c r="D67" s="121"/>
      <c r="E67" s="121">
        <v>400000</v>
      </c>
      <c r="F67" s="121">
        <v>400000</v>
      </c>
      <c r="G67" s="121"/>
      <c r="H67" s="121"/>
      <c r="I67" s="121">
        <f t="shared" si="28"/>
        <v>400000</v>
      </c>
    </row>
    <row r="68" spans="1:9" s="116" customFormat="1" ht="17.100000000000001" customHeight="1" x14ac:dyDescent="0.25">
      <c r="A68" s="171">
        <v>2.08</v>
      </c>
      <c r="B68" s="172" t="s">
        <v>312</v>
      </c>
      <c r="C68" s="179">
        <f t="shared" ref="C68:I68" si="29">SUM(C69:C71)</f>
        <v>325000</v>
      </c>
      <c r="D68" s="179">
        <f t="shared" si="29"/>
        <v>274380</v>
      </c>
      <c r="E68" s="179">
        <f t="shared" ref="E68" si="30">SUM(E69:E71)</f>
        <v>1200000</v>
      </c>
      <c r="F68" s="179">
        <f t="shared" si="29"/>
        <v>1200000</v>
      </c>
      <c r="G68" s="179">
        <f t="shared" si="29"/>
        <v>0</v>
      </c>
      <c r="H68" s="179">
        <f t="shared" si="29"/>
        <v>0</v>
      </c>
      <c r="I68" s="179">
        <f t="shared" si="29"/>
        <v>1200000</v>
      </c>
    </row>
    <row r="69" spans="1:9" s="116" customFormat="1" ht="17.100000000000001" customHeight="1" x14ac:dyDescent="0.25">
      <c r="A69" s="167" t="s">
        <v>313</v>
      </c>
      <c r="B69" s="168" t="s">
        <v>314</v>
      </c>
      <c r="C69" s="121">
        <v>50000</v>
      </c>
      <c r="D69" s="121">
        <v>300</v>
      </c>
      <c r="E69" s="121">
        <v>200000</v>
      </c>
      <c r="F69" s="121">
        <v>200000</v>
      </c>
      <c r="G69" s="121"/>
      <c r="H69" s="121"/>
      <c r="I69" s="121">
        <f t="shared" ref="I69:I71" si="31">SUM(F69:H69)</f>
        <v>200000</v>
      </c>
    </row>
    <row r="70" spans="1:9" s="116" customFormat="1" ht="17.100000000000001" customHeight="1" x14ac:dyDescent="0.25">
      <c r="A70" s="167" t="s">
        <v>489</v>
      </c>
      <c r="B70" s="168" t="s">
        <v>488</v>
      </c>
      <c r="C70" s="121">
        <v>125000</v>
      </c>
      <c r="D70" s="121">
        <v>125000</v>
      </c>
      <c r="E70" s="121">
        <v>200000</v>
      </c>
      <c r="F70" s="121">
        <v>200000</v>
      </c>
      <c r="G70" s="121"/>
      <c r="H70" s="121"/>
      <c r="I70" s="121">
        <f t="shared" si="31"/>
        <v>200000</v>
      </c>
    </row>
    <row r="71" spans="1:9" s="116" customFormat="1" ht="17.100000000000001" customHeight="1" x14ac:dyDescent="0.25">
      <c r="A71" s="167" t="s">
        <v>315</v>
      </c>
      <c r="B71" s="168" t="s">
        <v>316</v>
      </c>
      <c r="C71" s="121">
        <v>150000</v>
      </c>
      <c r="D71" s="121">
        <v>149080</v>
      </c>
      <c r="E71" s="121">
        <v>800000</v>
      </c>
      <c r="F71" s="121">
        <v>800000</v>
      </c>
      <c r="G71" s="121"/>
      <c r="H71" s="121"/>
      <c r="I71" s="121">
        <f t="shared" si="31"/>
        <v>800000</v>
      </c>
    </row>
    <row r="72" spans="1:9" s="116" customFormat="1" ht="17.100000000000001" customHeight="1" x14ac:dyDescent="0.25">
      <c r="A72" s="171" t="s">
        <v>317</v>
      </c>
      <c r="B72" s="172" t="s">
        <v>318</v>
      </c>
      <c r="C72" s="173">
        <f t="shared" ref="C72:I72" si="32">SUM(C73:C77)</f>
        <v>1200000</v>
      </c>
      <c r="D72" s="173">
        <f t="shared" si="32"/>
        <v>780676</v>
      </c>
      <c r="E72" s="173">
        <f t="shared" ref="E72" si="33">SUM(E73:E77)</f>
        <v>1650000</v>
      </c>
      <c r="F72" s="173">
        <f t="shared" si="32"/>
        <v>1650000</v>
      </c>
      <c r="G72" s="173">
        <f t="shared" si="32"/>
        <v>0</v>
      </c>
      <c r="H72" s="173">
        <f t="shared" si="32"/>
        <v>0</v>
      </c>
      <c r="I72" s="173">
        <f t="shared" si="32"/>
        <v>1650000</v>
      </c>
    </row>
    <row r="73" spans="1:9" s="170" customFormat="1" ht="17.100000000000001" customHeight="1" x14ac:dyDescent="0.25">
      <c r="A73" s="167" t="s">
        <v>319</v>
      </c>
      <c r="B73" s="168" t="s">
        <v>320</v>
      </c>
      <c r="C73" s="123">
        <v>550000</v>
      </c>
      <c r="D73" s="123">
        <v>537065</v>
      </c>
      <c r="E73" s="189">
        <v>1000000</v>
      </c>
      <c r="F73" s="187">
        <v>1000000</v>
      </c>
      <c r="G73" s="187"/>
      <c r="H73" s="187"/>
      <c r="I73" s="187">
        <f t="shared" ref="I73:I77" si="34">SUM(F73:H73)</f>
        <v>1000000</v>
      </c>
    </row>
    <row r="74" spans="1:9" s="170" customFormat="1" ht="17.100000000000001" customHeight="1" x14ac:dyDescent="0.25">
      <c r="A74" s="167" t="s">
        <v>321</v>
      </c>
      <c r="B74" s="168" t="s">
        <v>322</v>
      </c>
      <c r="C74" s="123">
        <v>50000</v>
      </c>
      <c r="D74" s="123">
        <v>48835</v>
      </c>
      <c r="E74" s="189">
        <v>100000</v>
      </c>
      <c r="F74" s="187">
        <v>100000</v>
      </c>
      <c r="G74" s="187"/>
      <c r="H74" s="187"/>
      <c r="I74" s="187">
        <f t="shared" si="34"/>
        <v>100000</v>
      </c>
    </row>
    <row r="75" spans="1:9" s="170" customFormat="1" ht="17.100000000000001" customHeight="1" x14ac:dyDescent="0.25">
      <c r="A75" s="167" t="s">
        <v>323</v>
      </c>
      <c r="B75" s="168" t="s">
        <v>324</v>
      </c>
      <c r="C75" s="123">
        <v>150000</v>
      </c>
      <c r="D75" s="123">
        <v>79264</v>
      </c>
      <c r="E75" s="189">
        <v>250000</v>
      </c>
      <c r="F75" s="187">
        <v>250000</v>
      </c>
      <c r="G75" s="187"/>
      <c r="H75" s="187"/>
      <c r="I75" s="187">
        <f t="shared" si="34"/>
        <v>250000</v>
      </c>
    </row>
    <row r="76" spans="1:9" s="170" customFormat="1" ht="17.100000000000001" customHeight="1" x14ac:dyDescent="0.25">
      <c r="A76" s="167" t="s">
        <v>325</v>
      </c>
      <c r="B76" s="168" t="s">
        <v>326</v>
      </c>
      <c r="C76" s="123">
        <v>50000</v>
      </c>
      <c r="D76" s="123">
        <v>20012</v>
      </c>
      <c r="E76" s="189">
        <v>150000</v>
      </c>
      <c r="F76" s="187">
        <v>150000</v>
      </c>
      <c r="G76" s="187"/>
      <c r="H76" s="187"/>
      <c r="I76" s="187">
        <f t="shared" si="34"/>
        <v>150000</v>
      </c>
    </row>
    <row r="77" spans="1:9" s="170" customFormat="1" ht="17.100000000000001" customHeight="1" x14ac:dyDescent="0.25">
      <c r="A77" s="167" t="s">
        <v>487</v>
      </c>
      <c r="B77" s="168" t="s">
        <v>486</v>
      </c>
      <c r="C77" s="123">
        <v>400000</v>
      </c>
      <c r="D77" s="123">
        <v>95500</v>
      </c>
      <c r="E77" s="189">
        <v>150000</v>
      </c>
      <c r="F77" s="187">
        <v>150000</v>
      </c>
      <c r="G77" s="187"/>
      <c r="H77" s="187"/>
      <c r="I77" s="187">
        <f t="shared" si="34"/>
        <v>150000</v>
      </c>
    </row>
    <row r="78" spans="1:9" s="170" customFormat="1" ht="17.100000000000001" customHeight="1" x14ac:dyDescent="0.25">
      <c r="A78" s="171" t="s">
        <v>335</v>
      </c>
      <c r="B78" s="172" t="s">
        <v>409</v>
      </c>
      <c r="C78" s="180">
        <v>500000</v>
      </c>
      <c r="D78" s="180">
        <v>326714</v>
      </c>
      <c r="E78" s="189">
        <v>1000000</v>
      </c>
      <c r="F78" s="180">
        <v>1000000</v>
      </c>
      <c r="G78" s="180"/>
      <c r="H78" s="180"/>
      <c r="I78" s="180">
        <f>SUM(F78:H78)</f>
        <v>1000000</v>
      </c>
    </row>
    <row r="79" spans="1:9" s="116" customFormat="1" ht="17.100000000000001" customHeight="1" x14ac:dyDescent="0.25">
      <c r="A79" s="171">
        <v>4.05</v>
      </c>
      <c r="B79" s="172" t="s">
        <v>327</v>
      </c>
      <c r="C79" s="173">
        <f t="shared" ref="C79:I79" si="35">SUM(C80:C81)</f>
        <v>600000</v>
      </c>
      <c r="D79" s="173">
        <f t="shared" si="35"/>
        <v>316281</v>
      </c>
      <c r="E79" s="173">
        <f t="shared" ref="E79" si="36">SUM(E80:E81)</f>
        <v>900000</v>
      </c>
      <c r="F79" s="173">
        <f t="shared" si="35"/>
        <v>900000</v>
      </c>
      <c r="G79" s="173">
        <f t="shared" si="35"/>
        <v>0</v>
      </c>
      <c r="H79" s="173">
        <f t="shared" si="35"/>
        <v>0</v>
      </c>
      <c r="I79" s="173">
        <f t="shared" si="35"/>
        <v>900000</v>
      </c>
    </row>
    <row r="80" spans="1:9" s="116" customFormat="1" ht="17.100000000000001" customHeight="1" x14ac:dyDescent="0.25">
      <c r="A80" s="167" t="s">
        <v>328</v>
      </c>
      <c r="B80" s="168" t="s">
        <v>219</v>
      </c>
      <c r="C80" s="123">
        <v>100000</v>
      </c>
      <c r="D80" s="123">
        <v>0</v>
      </c>
      <c r="E80" s="121">
        <v>350000</v>
      </c>
      <c r="F80" s="187">
        <v>350000</v>
      </c>
      <c r="G80" s="187"/>
      <c r="H80" s="187"/>
      <c r="I80" s="187">
        <f t="shared" ref="I80:I81" si="37">SUM(F80:H80)</f>
        <v>350000</v>
      </c>
    </row>
    <row r="81" spans="1:9" s="116" customFormat="1" ht="17.100000000000001" customHeight="1" x14ac:dyDescent="0.25">
      <c r="A81" s="167" t="s">
        <v>329</v>
      </c>
      <c r="B81" s="168" t="s">
        <v>224</v>
      </c>
      <c r="C81" s="123">
        <v>500000</v>
      </c>
      <c r="D81" s="123">
        <v>316281</v>
      </c>
      <c r="E81" s="121">
        <v>550000</v>
      </c>
      <c r="F81" s="187">
        <v>550000</v>
      </c>
      <c r="G81" s="187"/>
      <c r="H81" s="187"/>
      <c r="I81" s="187">
        <f t="shared" si="37"/>
        <v>550000</v>
      </c>
    </row>
    <row r="82" spans="1:9" s="116" customFormat="1" ht="17.100000000000001" customHeight="1" x14ac:dyDescent="0.25">
      <c r="A82" s="171">
        <v>11</v>
      </c>
      <c r="B82" s="172" t="s">
        <v>330</v>
      </c>
      <c r="C82" s="181">
        <f t="shared" ref="C82:I82" si="38">SUM(C83)</f>
        <v>15600000</v>
      </c>
      <c r="D82" s="181">
        <f t="shared" si="38"/>
        <v>15527799.140000001</v>
      </c>
      <c r="E82" s="181">
        <f t="shared" si="38"/>
        <v>17500000</v>
      </c>
      <c r="F82" s="181">
        <f t="shared" si="38"/>
        <v>17500000</v>
      </c>
      <c r="G82" s="181">
        <f t="shared" si="38"/>
        <v>0</v>
      </c>
      <c r="H82" s="181">
        <f t="shared" si="38"/>
        <v>0</v>
      </c>
      <c r="I82" s="181">
        <f t="shared" si="38"/>
        <v>17500000</v>
      </c>
    </row>
    <row r="83" spans="1:9" s="116" customFormat="1" ht="17.100000000000001" customHeight="1" x14ac:dyDescent="0.25">
      <c r="A83" s="167">
        <v>11.01</v>
      </c>
      <c r="B83" s="168" t="s">
        <v>331</v>
      </c>
      <c r="C83" s="123">
        <v>15600000</v>
      </c>
      <c r="D83" s="123">
        <v>15527799.140000001</v>
      </c>
      <c r="E83" s="121">
        <v>17500000</v>
      </c>
      <c r="F83" s="187">
        <v>17500000</v>
      </c>
      <c r="G83" s="187"/>
      <c r="H83" s="187"/>
      <c r="I83" s="187">
        <f t="shared" ref="I83" si="39">SUM(F83:H83)</f>
        <v>17500000</v>
      </c>
    </row>
    <row r="84" spans="1:9" s="116" customFormat="1" ht="17.100000000000001" customHeight="1" x14ac:dyDescent="0.25">
      <c r="A84" s="171">
        <v>12</v>
      </c>
      <c r="B84" s="172" t="s">
        <v>332</v>
      </c>
      <c r="C84" s="173">
        <f t="shared" ref="C84:I84" si="40">SUM(C85:C86)</f>
        <v>200000</v>
      </c>
      <c r="D84" s="173">
        <f t="shared" si="40"/>
        <v>86055</v>
      </c>
      <c r="E84" s="173">
        <f t="shared" ref="E84" si="41">SUM(E85:E86)</f>
        <v>350000</v>
      </c>
      <c r="F84" s="173">
        <f t="shared" si="40"/>
        <v>450000</v>
      </c>
      <c r="G84" s="173">
        <f t="shared" si="40"/>
        <v>0</v>
      </c>
      <c r="H84" s="173">
        <f t="shared" si="40"/>
        <v>0</v>
      </c>
      <c r="I84" s="173">
        <f t="shared" si="40"/>
        <v>450000</v>
      </c>
    </row>
    <row r="85" spans="1:9" s="116" customFormat="1" ht="17.100000000000001" customHeight="1" x14ac:dyDescent="0.25">
      <c r="A85" s="167">
        <v>12.01</v>
      </c>
      <c r="B85" s="168" t="s">
        <v>333</v>
      </c>
      <c r="C85" s="123">
        <v>100000</v>
      </c>
      <c r="D85" s="123">
        <v>86055</v>
      </c>
      <c r="E85" s="121">
        <v>100000</v>
      </c>
      <c r="F85" s="187">
        <f>100000+100000</f>
        <v>200000</v>
      </c>
      <c r="G85" s="187"/>
      <c r="H85" s="187"/>
      <c r="I85" s="187">
        <f t="shared" ref="I85:I87" si="42">SUM(F85:H85)</f>
        <v>200000</v>
      </c>
    </row>
    <row r="86" spans="1:9" s="116" customFormat="1" ht="17.100000000000001" customHeight="1" x14ac:dyDescent="0.25">
      <c r="A86" s="167">
        <v>12.02</v>
      </c>
      <c r="B86" s="168" t="s">
        <v>334</v>
      </c>
      <c r="C86" s="123">
        <v>100000</v>
      </c>
      <c r="D86" s="123">
        <v>0</v>
      </c>
      <c r="E86" s="121">
        <v>250000</v>
      </c>
      <c r="F86" s="187">
        <v>250000</v>
      </c>
      <c r="G86" s="187"/>
      <c r="H86" s="187"/>
      <c r="I86" s="187">
        <f t="shared" si="42"/>
        <v>250000</v>
      </c>
    </row>
    <row r="87" spans="1:9" s="116" customFormat="1" ht="17.100000000000001" customHeight="1" x14ac:dyDescent="0.25">
      <c r="A87" s="167">
        <v>13</v>
      </c>
      <c r="B87" s="168" t="s">
        <v>710</v>
      </c>
      <c r="C87" s="235"/>
      <c r="D87" s="235"/>
      <c r="E87" s="121"/>
      <c r="F87" s="235">
        <v>0</v>
      </c>
      <c r="G87" s="235">
        <v>14000000</v>
      </c>
      <c r="H87" s="235"/>
      <c r="I87" s="235">
        <f t="shared" si="42"/>
        <v>14000000</v>
      </c>
    </row>
    <row r="88" spans="1:9" s="116" customFormat="1" ht="17.100000000000001" customHeight="1" x14ac:dyDescent="0.25">
      <c r="A88" s="644" t="s">
        <v>515</v>
      </c>
      <c r="B88" s="644"/>
      <c r="C88" s="173">
        <f>C84+C79+C72+C68+C63+C56+C52+C50+C33+C32+C29+C25+C22+C20+C10+C6+C82+C78</f>
        <v>94243000</v>
      </c>
      <c r="D88" s="173">
        <f>D84+D79+D72+D68+D63+D56+D52+D50+D33+D32+D29+D25+D22+D20+D10+D6+D82+D78</f>
        <v>84803307.219999999</v>
      </c>
      <c r="E88" s="173">
        <f>E84+E79+E72+E68+E63+E56+E52+E50+E33+E32+E29+E25+E22+E20+E10+E6+E82+E78</f>
        <v>136629500</v>
      </c>
      <c r="F88" s="173">
        <f>F84+F79+F72+F68+F63+F56+F52+F50+F33+F32+F29+F25+F22+F20+F10+F6+F82+F78+F87</f>
        <v>87219500</v>
      </c>
      <c r="G88" s="173">
        <f t="shared" ref="G88:I88" si="43">G84+G79+G72+G68+G63+G56+G52+G50+G33+G32+G29+G25+G22+G20+G10+G6+G82+G78+G87</f>
        <v>62660000</v>
      </c>
      <c r="H88" s="173">
        <f t="shared" si="43"/>
        <v>0</v>
      </c>
      <c r="I88" s="173">
        <f t="shared" si="43"/>
        <v>149879500</v>
      </c>
    </row>
    <row r="89" spans="1:9" s="116" customFormat="1" ht="17.100000000000001" customHeight="1" x14ac:dyDescent="0.25">
      <c r="A89" s="171" t="s">
        <v>410</v>
      </c>
      <c r="B89" s="172" t="s">
        <v>336</v>
      </c>
      <c r="C89" s="182">
        <v>50000</v>
      </c>
      <c r="D89" s="182">
        <f t="shared" ref="D89:E89" si="44">SUM(D90)</f>
        <v>0</v>
      </c>
      <c r="E89" s="182">
        <f t="shared" si="44"/>
        <v>0</v>
      </c>
      <c r="F89" s="182"/>
      <c r="G89" s="182"/>
      <c r="H89" s="182"/>
      <c r="I89" s="182"/>
    </row>
    <row r="90" spans="1:9" s="116" customFormat="1" ht="17.100000000000001" customHeight="1" x14ac:dyDescent="0.25">
      <c r="A90" s="183" t="s">
        <v>411</v>
      </c>
      <c r="B90" s="176" t="s">
        <v>337</v>
      </c>
      <c r="C90" s="121">
        <v>50000</v>
      </c>
      <c r="D90" s="121"/>
      <c r="E90" s="121">
        <v>0</v>
      </c>
      <c r="F90" s="121">
        <v>0</v>
      </c>
      <c r="G90" s="121"/>
      <c r="H90" s="121"/>
      <c r="I90" s="121">
        <f t="shared" ref="I90" si="45">SUM(F90:H90)</f>
        <v>0</v>
      </c>
    </row>
    <row r="91" spans="1:9" s="116" customFormat="1" ht="17.100000000000001" customHeight="1" x14ac:dyDescent="0.25">
      <c r="A91" s="171" t="s">
        <v>412</v>
      </c>
      <c r="B91" s="172" t="s">
        <v>415</v>
      </c>
      <c r="C91" s="179">
        <f t="shared" ref="C91:I91" si="46">SUM(C92:C93)</f>
        <v>10158000</v>
      </c>
      <c r="D91" s="179">
        <f t="shared" si="46"/>
        <v>7813295</v>
      </c>
      <c r="E91" s="179">
        <f t="shared" ref="E91" si="47">SUM(E92:E93)</f>
        <v>4000000</v>
      </c>
      <c r="F91" s="179">
        <f t="shared" si="46"/>
        <v>0</v>
      </c>
      <c r="G91" s="179">
        <f t="shared" si="46"/>
        <v>0</v>
      </c>
      <c r="H91" s="179">
        <f t="shared" si="46"/>
        <v>4000000</v>
      </c>
      <c r="I91" s="179">
        <f t="shared" si="46"/>
        <v>4000000</v>
      </c>
    </row>
    <row r="92" spans="1:9" s="116" customFormat="1" ht="17.100000000000001" customHeight="1" x14ac:dyDescent="0.25">
      <c r="A92" s="167" t="s">
        <v>413</v>
      </c>
      <c r="B92" s="168" t="s">
        <v>338</v>
      </c>
      <c r="C92" s="121">
        <v>9703000</v>
      </c>
      <c r="D92" s="121">
        <v>7581215</v>
      </c>
      <c r="E92" s="121">
        <v>4000000</v>
      </c>
      <c r="F92" s="121">
        <v>0</v>
      </c>
      <c r="G92" s="121"/>
      <c r="H92" s="121">
        <v>4000000</v>
      </c>
      <c r="I92" s="121">
        <f t="shared" ref="I92" si="48">SUM(F92:H92)</f>
        <v>4000000</v>
      </c>
    </row>
    <row r="93" spans="1:9" s="116" customFormat="1" ht="17.100000000000001" customHeight="1" x14ac:dyDescent="0.25">
      <c r="A93" s="184" t="s">
        <v>414</v>
      </c>
      <c r="B93" s="185" t="s">
        <v>339</v>
      </c>
      <c r="C93" s="124">
        <v>455000</v>
      </c>
      <c r="D93" s="124">
        <v>232080</v>
      </c>
      <c r="E93" s="124">
        <v>0</v>
      </c>
      <c r="F93" s="124">
        <v>0</v>
      </c>
      <c r="G93" s="124"/>
      <c r="H93" s="124"/>
      <c r="I93" s="124"/>
    </row>
    <row r="94" spans="1:9" s="116" customFormat="1" ht="17.100000000000001" customHeight="1" x14ac:dyDescent="0.25">
      <c r="A94" s="645" t="s">
        <v>340</v>
      </c>
      <c r="B94" s="645"/>
      <c r="C94" s="186">
        <f t="shared" ref="C94:I94" si="49">C88+C91+C89</f>
        <v>104451000</v>
      </c>
      <c r="D94" s="186">
        <f t="shared" si="49"/>
        <v>92616602.219999999</v>
      </c>
      <c r="E94" s="186">
        <f t="shared" ref="E94" si="50">E88+E91+E89</f>
        <v>140629500</v>
      </c>
      <c r="F94" s="186">
        <f t="shared" si="49"/>
        <v>87219500</v>
      </c>
      <c r="G94" s="186">
        <f t="shared" si="49"/>
        <v>62660000</v>
      </c>
      <c r="H94" s="186">
        <f t="shared" si="49"/>
        <v>4000000</v>
      </c>
      <c r="I94" s="186">
        <f t="shared" si="49"/>
        <v>153879500</v>
      </c>
    </row>
    <row r="95" spans="1:9" s="6" customFormat="1" ht="21" customHeight="1" x14ac:dyDescent="0.25">
      <c r="A95" s="117"/>
      <c r="C95" s="14"/>
      <c r="D95" s="14"/>
      <c r="E95" s="45"/>
      <c r="F95" s="45"/>
      <c r="G95" s="45"/>
      <c r="H95" s="45"/>
      <c r="I95" s="45"/>
    </row>
    <row r="96" spans="1:9" s="6" customFormat="1" ht="17.25" x14ac:dyDescent="0.25">
      <c r="A96" s="117"/>
      <c r="C96" s="14"/>
      <c r="D96" s="14"/>
      <c r="E96" s="45"/>
      <c r="F96" s="45"/>
      <c r="G96" s="45"/>
      <c r="H96" s="45"/>
      <c r="I96" s="45"/>
    </row>
    <row r="99" spans="1:4" x14ac:dyDescent="0.25">
      <c r="C99" s="11"/>
      <c r="D99" s="11"/>
    </row>
    <row r="100" spans="1:4" ht="18" customHeight="1" x14ac:dyDescent="0.25">
      <c r="A100" s="38"/>
      <c r="C100" s="11"/>
      <c r="D100" s="11"/>
    </row>
    <row r="101" spans="1:4" ht="18" customHeight="1" x14ac:dyDescent="0.25">
      <c r="A101" s="38"/>
      <c r="C101" s="11"/>
      <c r="D101" s="11"/>
    </row>
    <row r="102" spans="1:4" ht="18" customHeight="1" x14ac:dyDescent="0.25">
      <c r="A102" s="38"/>
      <c r="C102" s="11"/>
      <c r="D102" s="11"/>
    </row>
    <row r="103" spans="1:4" x14ac:dyDescent="0.25">
      <c r="A103" s="38"/>
      <c r="C103" s="11"/>
      <c r="D103" s="11"/>
    </row>
    <row r="104" spans="1:4" x14ac:dyDescent="0.25">
      <c r="A104" s="38"/>
      <c r="C104" s="11"/>
      <c r="D104" s="11"/>
    </row>
    <row r="105" spans="1:4" x14ac:dyDescent="0.25">
      <c r="A105" s="38"/>
    </row>
  </sheetData>
  <mergeCells count="9">
    <mergeCell ref="A1:I1"/>
    <mergeCell ref="A2:I2"/>
    <mergeCell ref="A88:B88"/>
    <mergeCell ref="A94:B94"/>
    <mergeCell ref="A3:A4"/>
    <mergeCell ref="B3:B4"/>
    <mergeCell ref="C3:D3"/>
    <mergeCell ref="E3:E4"/>
    <mergeCell ref="F3:I3"/>
  </mergeCells>
  <pageMargins left="0.45" right="0.2" top="0.16" bottom="0.24" header="0.16" footer="0.37"/>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D29" sqref="D29"/>
    </sheetView>
  </sheetViews>
  <sheetFormatPr defaultRowHeight="23.25" x14ac:dyDescent="0.6"/>
  <cols>
    <col min="1" max="1" width="6.140625" style="195" customWidth="1"/>
    <col min="2" max="2" width="45.42578125" style="93" customWidth="1"/>
    <col min="3" max="3" width="14" style="93" customWidth="1"/>
    <col min="4" max="4" width="15.28515625" style="93" customWidth="1"/>
    <col min="5" max="5" width="13" style="93" customWidth="1"/>
    <col min="6" max="16384" width="9.140625" style="93"/>
  </cols>
  <sheetData>
    <row r="1" spans="1:5" ht="24" x14ac:dyDescent="0.6">
      <c r="A1" s="657" t="s">
        <v>562</v>
      </c>
      <c r="B1" s="657"/>
      <c r="C1" s="657"/>
      <c r="D1" s="657"/>
      <c r="E1" s="657"/>
    </row>
    <row r="2" spans="1:5" ht="24" x14ac:dyDescent="0.6">
      <c r="A2" s="658" t="s">
        <v>584</v>
      </c>
      <c r="B2" s="658"/>
      <c r="C2" s="658"/>
      <c r="D2" s="658"/>
      <c r="E2" s="658"/>
    </row>
    <row r="3" spans="1:5" ht="35.25" customHeight="1" x14ac:dyDescent="0.6">
      <c r="A3" s="218" t="s">
        <v>564</v>
      </c>
      <c r="B3" s="218" t="s">
        <v>149</v>
      </c>
      <c r="C3" s="218" t="s">
        <v>553</v>
      </c>
      <c r="D3" s="217" t="s">
        <v>554</v>
      </c>
      <c r="E3" s="218" t="s">
        <v>378</v>
      </c>
    </row>
    <row r="4" spans="1:5" x14ac:dyDescent="0.6">
      <c r="A4" s="196"/>
      <c r="B4" s="198" t="s">
        <v>585</v>
      </c>
      <c r="C4" s="199"/>
      <c r="D4" s="199"/>
      <c r="E4" s="201"/>
    </row>
    <row r="5" spans="1:5" x14ac:dyDescent="0.6">
      <c r="A5" s="204">
        <v>1</v>
      </c>
      <c r="B5" s="205" t="s">
        <v>586</v>
      </c>
      <c r="C5" s="205">
        <v>0</v>
      </c>
      <c r="D5" s="205">
        <v>100000</v>
      </c>
      <c r="E5" s="205">
        <f>SUM(C5:D5)</f>
        <v>100000</v>
      </c>
    </row>
    <row r="6" spans="1:5" x14ac:dyDescent="0.6">
      <c r="A6" s="206">
        <v>2</v>
      </c>
      <c r="B6" s="209" t="s">
        <v>587</v>
      </c>
      <c r="C6" s="209">
        <v>100000</v>
      </c>
      <c r="D6" s="209">
        <v>100000</v>
      </c>
      <c r="E6" s="209">
        <f t="shared" ref="E6:E30" si="0">SUM(C6:D6)</f>
        <v>200000</v>
      </c>
    </row>
    <row r="7" spans="1:5" x14ac:dyDescent="0.6">
      <c r="A7" s="206">
        <v>3</v>
      </c>
      <c r="B7" s="209" t="s">
        <v>588</v>
      </c>
      <c r="C7" s="209">
        <v>50000</v>
      </c>
      <c r="D7" s="209"/>
      <c r="E7" s="209">
        <f t="shared" si="0"/>
        <v>50000</v>
      </c>
    </row>
    <row r="8" spans="1:5" ht="46.5" x14ac:dyDescent="0.6">
      <c r="A8" s="210">
        <v>4</v>
      </c>
      <c r="B8" s="219" t="s">
        <v>589</v>
      </c>
      <c r="C8" s="211">
        <v>0</v>
      </c>
      <c r="D8" s="211">
        <v>200000</v>
      </c>
      <c r="E8" s="211">
        <f t="shared" si="0"/>
        <v>200000</v>
      </c>
    </row>
    <row r="9" spans="1:5" x14ac:dyDescent="0.6">
      <c r="A9" s="196"/>
      <c r="B9" s="198" t="s">
        <v>590</v>
      </c>
      <c r="C9" s="199"/>
      <c r="D9" s="199"/>
      <c r="E9" s="199"/>
    </row>
    <row r="10" spans="1:5" x14ac:dyDescent="0.6">
      <c r="A10" s="213">
        <v>5</v>
      </c>
      <c r="B10" s="205" t="s">
        <v>591</v>
      </c>
      <c r="C10" s="214">
        <v>0</v>
      </c>
      <c r="D10" s="214">
        <v>50000</v>
      </c>
      <c r="E10" s="205">
        <f t="shared" si="0"/>
        <v>50000</v>
      </c>
    </row>
    <row r="11" spans="1:5" x14ac:dyDescent="0.6">
      <c r="A11" s="215">
        <v>6</v>
      </c>
      <c r="B11" s="209" t="s">
        <v>592</v>
      </c>
      <c r="C11" s="208">
        <v>100000</v>
      </c>
      <c r="D11" s="208"/>
      <c r="E11" s="209">
        <f t="shared" si="0"/>
        <v>100000</v>
      </c>
    </row>
    <row r="12" spans="1:5" x14ac:dyDescent="0.6">
      <c r="A12" s="215">
        <v>7</v>
      </c>
      <c r="B12" s="209" t="s">
        <v>593</v>
      </c>
      <c r="C12" s="209">
        <v>0</v>
      </c>
      <c r="D12" s="209">
        <v>100000</v>
      </c>
      <c r="E12" s="209">
        <f t="shared" si="0"/>
        <v>100000</v>
      </c>
    </row>
    <row r="13" spans="1:5" ht="46.5" x14ac:dyDescent="0.6">
      <c r="A13" s="216">
        <v>8</v>
      </c>
      <c r="B13" s="219" t="s">
        <v>594</v>
      </c>
      <c r="C13" s="211">
        <v>100000</v>
      </c>
      <c r="D13" s="211"/>
      <c r="E13" s="211">
        <f t="shared" si="0"/>
        <v>100000</v>
      </c>
    </row>
    <row r="14" spans="1:5" x14ac:dyDescent="0.6">
      <c r="A14" s="196"/>
      <c r="B14" s="198" t="s">
        <v>595</v>
      </c>
      <c r="C14" s="199"/>
      <c r="D14" s="199"/>
      <c r="E14" s="199"/>
    </row>
    <row r="15" spans="1:5" ht="46.5" x14ac:dyDescent="0.6">
      <c r="A15" s="213">
        <v>9</v>
      </c>
      <c r="B15" s="220" t="s">
        <v>596</v>
      </c>
      <c r="C15" s="205">
        <v>0</v>
      </c>
      <c r="D15" s="205">
        <v>150000</v>
      </c>
      <c r="E15" s="205">
        <f t="shared" si="0"/>
        <v>150000</v>
      </c>
    </row>
    <row r="16" spans="1:5" x14ac:dyDescent="0.6">
      <c r="A16" s="215">
        <v>10</v>
      </c>
      <c r="B16" s="209" t="s">
        <v>597</v>
      </c>
      <c r="C16" s="209">
        <v>0</v>
      </c>
      <c r="D16" s="209">
        <v>50000</v>
      </c>
      <c r="E16" s="209">
        <f t="shared" si="0"/>
        <v>50000</v>
      </c>
    </row>
    <row r="17" spans="1:5" x14ac:dyDescent="0.6">
      <c r="A17" s="216">
        <v>11</v>
      </c>
      <c r="B17" s="211" t="s">
        <v>598</v>
      </c>
      <c r="C17" s="211">
        <v>0</v>
      </c>
      <c r="D17" s="211">
        <v>50000</v>
      </c>
      <c r="E17" s="211">
        <f t="shared" si="0"/>
        <v>50000</v>
      </c>
    </row>
    <row r="18" spans="1:5" x14ac:dyDescent="0.6">
      <c r="A18" s="196"/>
      <c r="B18" s="198" t="s">
        <v>599</v>
      </c>
      <c r="C18" s="199"/>
      <c r="D18" s="199"/>
      <c r="E18" s="199"/>
    </row>
    <row r="19" spans="1:5" x14ac:dyDescent="0.6">
      <c r="A19" s="213">
        <v>12</v>
      </c>
      <c r="B19" s="205" t="s">
        <v>600</v>
      </c>
      <c r="C19" s="205">
        <v>50000</v>
      </c>
      <c r="D19" s="205">
        <v>50000</v>
      </c>
      <c r="E19" s="205">
        <f t="shared" si="0"/>
        <v>100000</v>
      </c>
    </row>
    <row r="20" spans="1:5" x14ac:dyDescent="0.6">
      <c r="A20" s="215">
        <v>13</v>
      </c>
      <c r="B20" s="209" t="s">
        <v>601</v>
      </c>
      <c r="C20" s="209">
        <v>50000</v>
      </c>
      <c r="D20" s="209">
        <v>50000</v>
      </c>
      <c r="E20" s="209">
        <f t="shared" si="0"/>
        <v>100000</v>
      </c>
    </row>
    <row r="21" spans="1:5" x14ac:dyDescent="0.6">
      <c r="A21" s="215">
        <v>14</v>
      </c>
      <c r="B21" s="209" t="s">
        <v>602</v>
      </c>
      <c r="C21" s="209">
        <v>100000</v>
      </c>
      <c r="D21" s="209"/>
      <c r="E21" s="209">
        <f t="shared" si="0"/>
        <v>100000</v>
      </c>
    </row>
    <row r="22" spans="1:5" x14ac:dyDescent="0.6">
      <c r="A22" s="216">
        <v>15</v>
      </c>
      <c r="B22" s="211" t="s">
        <v>603</v>
      </c>
      <c r="C22" s="211">
        <v>150000</v>
      </c>
      <c r="D22" s="211"/>
      <c r="E22" s="211">
        <f t="shared" si="0"/>
        <v>150000</v>
      </c>
    </row>
    <row r="23" spans="1:5" x14ac:dyDescent="0.6">
      <c r="A23" s="196"/>
      <c r="B23" s="198" t="s">
        <v>444</v>
      </c>
      <c r="C23" s="199"/>
      <c r="D23" s="199"/>
      <c r="E23" s="199"/>
    </row>
    <row r="24" spans="1:5" x14ac:dyDescent="0.6">
      <c r="A24" s="213">
        <v>16</v>
      </c>
      <c r="B24" s="205" t="s">
        <v>604</v>
      </c>
      <c r="C24" s="205">
        <v>0</v>
      </c>
      <c r="D24" s="205">
        <v>100000</v>
      </c>
      <c r="E24" s="205">
        <f t="shared" si="0"/>
        <v>100000</v>
      </c>
    </row>
    <row r="25" spans="1:5" x14ac:dyDescent="0.6">
      <c r="A25" s="215">
        <v>17</v>
      </c>
      <c r="B25" s="209" t="s">
        <v>605</v>
      </c>
      <c r="C25" s="209">
        <v>0</v>
      </c>
      <c r="D25" s="209">
        <v>150000</v>
      </c>
      <c r="E25" s="209">
        <f t="shared" si="0"/>
        <v>150000</v>
      </c>
    </row>
    <row r="26" spans="1:5" x14ac:dyDescent="0.6">
      <c r="A26" s="215">
        <v>18</v>
      </c>
      <c r="B26" s="209" t="s">
        <v>606</v>
      </c>
      <c r="C26" s="208">
        <v>200000</v>
      </c>
      <c r="D26" s="208"/>
      <c r="E26" s="209">
        <f t="shared" si="0"/>
        <v>200000</v>
      </c>
    </row>
    <row r="27" spans="1:5" x14ac:dyDescent="0.6">
      <c r="A27" s="215">
        <v>19</v>
      </c>
      <c r="B27" s="209" t="s">
        <v>607</v>
      </c>
      <c r="C27" s="209">
        <v>100000</v>
      </c>
      <c r="D27" s="209"/>
      <c r="E27" s="209">
        <f t="shared" si="0"/>
        <v>100000</v>
      </c>
    </row>
    <row r="28" spans="1:5" x14ac:dyDescent="0.6">
      <c r="A28" s="215">
        <v>20</v>
      </c>
      <c r="B28" s="445" t="s">
        <v>1140</v>
      </c>
      <c r="C28" s="445"/>
      <c r="D28" s="445">
        <v>175000</v>
      </c>
      <c r="E28" s="209">
        <f t="shared" si="0"/>
        <v>175000</v>
      </c>
    </row>
    <row r="29" spans="1:5" x14ac:dyDescent="0.6">
      <c r="A29" s="215">
        <v>21</v>
      </c>
      <c r="B29" s="445" t="s">
        <v>1141</v>
      </c>
      <c r="C29" s="445"/>
      <c r="D29" s="445">
        <v>25000</v>
      </c>
      <c r="E29" s="209">
        <f t="shared" si="0"/>
        <v>25000</v>
      </c>
    </row>
    <row r="30" spans="1:5" x14ac:dyDescent="0.6">
      <c r="A30" s="215">
        <v>22</v>
      </c>
      <c r="B30" s="211" t="s">
        <v>608</v>
      </c>
      <c r="C30" s="211">
        <v>0</v>
      </c>
      <c r="D30" s="211">
        <v>450000</v>
      </c>
      <c r="E30" s="211">
        <f t="shared" si="0"/>
        <v>450000</v>
      </c>
    </row>
    <row r="31" spans="1:5" x14ac:dyDescent="0.6">
      <c r="A31" s="655" t="s">
        <v>583</v>
      </c>
      <c r="B31" s="656"/>
      <c r="C31" s="198">
        <f>SUM(C5:C30)</f>
        <v>1000000</v>
      </c>
      <c r="D31" s="198">
        <f t="shared" ref="D31:E31" si="1">SUM(D5:D30)</f>
        <v>1800000</v>
      </c>
      <c r="E31" s="198">
        <f t="shared" si="1"/>
        <v>2800000</v>
      </c>
    </row>
    <row r="33" spans="3:5" x14ac:dyDescent="0.6">
      <c r="C33" s="231"/>
      <c r="D33" s="231"/>
      <c r="E33" s="231"/>
    </row>
  </sheetData>
  <mergeCells count="3">
    <mergeCell ref="A31:B31"/>
    <mergeCell ref="A1:E1"/>
    <mergeCell ref="A2:E2"/>
  </mergeCells>
  <pageMargins left="0.41" right="0.2" top="0.28999999999999998" bottom="0.24" header="0.2" footer="0.2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C11" sqref="C11"/>
    </sheetView>
  </sheetViews>
  <sheetFormatPr defaultRowHeight="23.25" x14ac:dyDescent="0.6"/>
  <cols>
    <col min="1" max="1" width="6.140625" style="195" customWidth="1"/>
    <col min="2" max="2" width="49.140625" style="93" customWidth="1"/>
    <col min="3" max="3" width="14" style="93" customWidth="1"/>
    <col min="4" max="4" width="16.28515625" style="93" customWidth="1"/>
    <col min="5" max="5" width="14.42578125" style="93" customWidth="1"/>
    <col min="6" max="16384" width="9.140625" style="93"/>
  </cols>
  <sheetData>
    <row r="1" spans="1:5" x14ac:dyDescent="0.6">
      <c r="A1" s="659" t="s">
        <v>562</v>
      </c>
      <c r="B1" s="659"/>
      <c r="C1" s="659"/>
      <c r="D1" s="659"/>
      <c r="E1" s="659"/>
    </row>
    <row r="2" spans="1:5" x14ac:dyDescent="0.6">
      <c r="A2" s="660" t="s">
        <v>563</v>
      </c>
      <c r="B2" s="660"/>
      <c r="C2" s="660"/>
      <c r="D2" s="660"/>
      <c r="E2" s="660"/>
    </row>
    <row r="3" spans="1:5" ht="48" customHeight="1" x14ac:dyDescent="0.6">
      <c r="A3" s="218" t="s">
        <v>564</v>
      </c>
      <c r="B3" s="218" t="s">
        <v>149</v>
      </c>
      <c r="C3" s="217" t="s">
        <v>553</v>
      </c>
      <c r="D3" s="217" t="s">
        <v>554</v>
      </c>
      <c r="E3" s="218" t="s">
        <v>378</v>
      </c>
    </row>
    <row r="4" spans="1:5" x14ac:dyDescent="0.6">
      <c r="A4" s="196"/>
      <c r="B4" s="198" t="s">
        <v>566</v>
      </c>
      <c r="C4" s="197"/>
      <c r="D4" s="197"/>
      <c r="E4" s="199"/>
    </row>
    <row r="5" spans="1:5" x14ac:dyDescent="0.6">
      <c r="A5" s="204">
        <v>1</v>
      </c>
      <c r="B5" s="205" t="s">
        <v>567</v>
      </c>
      <c r="C5" s="205">
        <v>50000</v>
      </c>
      <c r="D5" s="205"/>
      <c r="E5" s="205">
        <f>SUM(C5:D5)</f>
        <v>50000</v>
      </c>
    </row>
    <row r="6" spans="1:5" x14ac:dyDescent="0.6">
      <c r="A6" s="206">
        <v>3</v>
      </c>
      <c r="B6" s="207" t="s">
        <v>568</v>
      </c>
      <c r="C6" s="208">
        <v>50000</v>
      </c>
      <c r="D6" s="208"/>
      <c r="E6" s="209">
        <f t="shared" ref="E6:E20" si="0">SUM(C6:D6)</f>
        <v>50000</v>
      </c>
    </row>
    <row r="7" spans="1:5" x14ac:dyDescent="0.6">
      <c r="A7" s="206">
        <v>4</v>
      </c>
      <c r="B7" s="209" t="s">
        <v>569</v>
      </c>
      <c r="C7" s="208">
        <v>50000</v>
      </c>
      <c r="D7" s="208">
        <v>100000</v>
      </c>
      <c r="E7" s="209">
        <f t="shared" si="0"/>
        <v>150000</v>
      </c>
    </row>
    <row r="8" spans="1:5" x14ac:dyDescent="0.6">
      <c r="A8" s="206">
        <v>5</v>
      </c>
      <c r="B8" s="209" t="s">
        <v>570</v>
      </c>
      <c r="C8" s="208">
        <v>100000</v>
      </c>
      <c r="D8" s="208">
        <v>100000</v>
      </c>
      <c r="E8" s="209">
        <f t="shared" si="0"/>
        <v>200000</v>
      </c>
    </row>
    <row r="9" spans="1:5" x14ac:dyDescent="0.6">
      <c r="A9" s="206">
        <v>6</v>
      </c>
      <c r="B9" s="209" t="s">
        <v>571</v>
      </c>
      <c r="C9" s="209">
        <v>100000</v>
      </c>
      <c r="D9" s="209"/>
      <c r="E9" s="209">
        <f t="shared" si="0"/>
        <v>100000</v>
      </c>
    </row>
    <row r="10" spans="1:5" x14ac:dyDescent="0.6">
      <c r="A10" s="210">
        <v>7</v>
      </c>
      <c r="B10" s="211" t="s">
        <v>572</v>
      </c>
      <c r="C10" s="212">
        <v>50000</v>
      </c>
      <c r="D10" s="212"/>
      <c r="E10" s="211">
        <f t="shared" si="0"/>
        <v>50000</v>
      </c>
    </row>
    <row r="11" spans="1:5" x14ac:dyDescent="0.6">
      <c r="A11" s="202"/>
      <c r="B11" s="198" t="s">
        <v>573</v>
      </c>
      <c r="C11" s="199"/>
      <c r="D11" s="199"/>
      <c r="E11" s="199">
        <f t="shared" si="0"/>
        <v>0</v>
      </c>
    </row>
    <row r="12" spans="1:5" x14ac:dyDescent="0.6">
      <c r="A12" s="213">
        <v>8</v>
      </c>
      <c r="B12" s="205" t="s">
        <v>574</v>
      </c>
      <c r="C12" s="214">
        <v>0</v>
      </c>
      <c r="D12" s="214">
        <v>100000</v>
      </c>
      <c r="E12" s="205">
        <f t="shared" si="0"/>
        <v>100000</v>
      </c>
    </row>
    <row r="13" spans="1:5" x14ac:dyDescent="0.6">
      <c r="A13" s="215">
        <v>9</v>
      </c>
      <c r="B13" s="209" t="s">
        <v>575</v>
      </c>
      <c r="C13" s="208">
        <v>0</v>
      </c>
      <c r="D13" s="208">
        <v>500000</v>
      </c>
      <c r="E13" s="209">
        <f t="shared" si="0"/>
        <v>500000</v>
      </c>
    </row>
    <row r="14" spans="1:5" x14ac:dyDescent="0.6">
      <c r="A14" s="215">
        <v>10</v>
      </c>
      <c r="B14" s="209" t="s">
        <v>576</v>
      </c>
      <c r="C14" s="208">
        <v>0</v>
      </c>
      <c r="D14" s="208">
        <v>100000</v>
      </c>
      <c r="E14" s="209">
        <f t="shared" si="0"/>
        <v>100000</v>
      </c>
    </row>
    <row r="15" spans="1:5" x14ac:dyDescent="0.6">
      <c r="A15" s="216">
        <v>11</v>
      </c>
      <c r="B15" s="211" t="s">
        <v>577</v>
      </c>
      <c r="C15" s="212">
        <v>0</v>
      </c>
      <c r="D15" s="212">
        <v>100000</v>
      </c>
      <c r="E15" s="211">
        <f t="shared" si="0"/>
        <v>100000</v>
      </c>
    </row>
    <row r="16" spans="1:5" x14ac:dyDescent="0.6">
      <c r="A16" s="196"/>
      <c r="B16" s="198" t="s">
        <v>578</v>
      </c>
      <c r="C16" s="199"/>
      <c r="D16" s="199"/>
      <c r="E16" s="199">
        <f t="shared" si="0"/>
        <v>0</v>
      </c>
    </row>
    <row r="17" spans="1:5" x14ac:dyDescent="0.6">
      <c r="A17" s="213">
        <v>12</v>
      </c>
      <c r="B17" s="205" t="s">
        <v>579</v>
      </c>
      <c r="C17" s="205">
        <v>50000</v>
      </c>
      <c r="D17" s="205"/>
      <c r="E17" s="205">
        <f t="shared" si="0"/>
        <v>50000</v>
      </c>
    </row>
    <row r="18" spans="1:5" x14ac:dyDescent="0.6">
      <c r="A18" s="215">
        <v>13</v>
      </c>
      <c r="B18" s="209" t="s">
        <v>580</v>
      </c>
      <c r="C18" s="208">
        <v>100000</v>
      </c>
      <c r="D18" s="208"/>
      <c r="E18" s="209">
        <f t="shared" si="0"/>
        <v>100000</v>
      </c>
    </row>
    <row r="19" spans="1:5" x14ac:dyDescent="0.6">
      <c r="A19" s="215">
        <v>14</v>
      </c>
      <c r="B19" s="209" t="s">
        <v>581</v>
      </c>
      <c r="C19" s="209">
        <v>300000</v>
      </c>
      <c r="D19" s="209"/>
      <c r="E19" s="209">
        <f t="shared" si="0"/>
        <v>300000</v>
      </c>
    </row>
    <row r="20" spans="1:5" x14ac:dyDescent="0.6">
      <c r="A20" s="216">
        <v>15</v>
      </c>
      <c r="B20" s="211" t="s">
        <v>582</v>
      </c>
      <c r="C20" s="212">
        <v>25000</v>
      </c>
      <c r="D20" s="212"/>
      <c r="E20" s="211">
        <f t="shared" si="0"/>
        <v>25000</v>
      </c>
    </row>
    <row r="21" spans="1:5" x14ac:dyDescent="0.6">
      <c r="A21" s="196"/>
      <c r="B21" s="203" t="s">
        <v>583</v>
      </c>
      <c r="C21" s="199">
        <f>SUM(C5:C20)</f>
        <v>875000</v>
      </c>
      <c r="D21" s="199">
        <f>SUM(D5:D20)</f>
        <v>1000000</v>
      </c>
      <c r="E21" s="200">
        <v>1875000</v>
      </c>
    </row>
  </sheetData>
  <mergeCells count="2">
    <mergeCell ref="A1:E1"/>
    <mergeCell ref="A2:E2"/>
  </mergeCells>
  <pageMargins left="0.2" right="0.2"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20" sqref="D20"/>
    </sheetView>
  </sheetViews>
  <sheetFormatPr defaultRowHeight="23.25" x14ac:dyDescent="0.6"/>
  <cols>
    <col min="1" max="1" width="6.140625" style="195" customWidth="1"/>
    <col min="2" max="2" width="46.85546875" style="93" customWidth="1"/>
    <col min="3" max="3" width="14.7109375" style="93" customWidth="1"/>
    <col min="4" max="4" width="17.5703125" style="93" customWidth="1"/>
    <col min="5" max="5" width="13.28515625" style="93" customWidth="1"/>
    <col min="6" max="16384" width="9.140625" style="93"/>
  </cols>
  <sheetData>
    <row r="1" spans="1:5" x14ac:dyDescent="0.6">
      <c r="A1" s="659" t="s">
        <v>562</v>
      </c>
      <c r="B1" s="659"/>
      <c r="C1" s="659"/>
      <c r="D1" s="659"/>
      <c r="E1" s="659"/>
    </row>
    <row r="2" spans="1:5" x14ac:dyDescent="0.6">
      <c r="A2" s="660" t="s">
        <v>609</v>
      </c>
      <c r="B2" s="660"/>
      <c r="C2" s="660"/>
      <c r="D2" s="660"/>
      <c r="E2" s="660"/>
    </row>
    <row r="3" spans="1:5" x14ac:dyDescent="0.6">
      <c r="A3" s="196" t="s">
        <v>564</v>
      </c>
      <c r="B3" s="197" t="s">
        <v>149</v>
      </c>
      <c r="C3" s="197" t="s">
        <v>565</v>
      </c>
      <c r="D3" s="197"/>
      <c r="E3" s="197" t="s">
        <v>378</v>
      </c>
    </row>
    <row r="4" spans="1:5" x14ac:dyDescent="0.6">
      <c r="A4" s="196"/>
      <c r="B4" s="198" t="s">
        <v>566</v>
      </c>
      <c r="C4" s="197"/>
      <c r="D4" s="197"/>
      <c r="E4" s="199"/>
    </row>
    <row r="5" spans="1:5" x14ac:dyDescent="0.6">
      <c r="A5" s="204">
        <v>1</v>
      </c>
      <c r="B5" s="205" t="s">
        <v>610</v>
      </c>
      <c r="C5" s="214">
        <v>200000</v>
      </c>
      <c r="D5" s="214"/>
      <c r="E5" s="214">
        <f>SUM(C5:D5)</f>
        <v>200000</v>
      </c>
    </row>
    <row r="6" spans="1:5" x14ac:dyDescent="0.6">
      <c r="A6" s="206">
        <v>2</v>
      </c>
      <c r="B6" s="209" t="s">
        <v>611</v>
      </c>
      <c r="C6" s="208">
        <v>0</v>
      </c>
      <c r="D6" s="208">
        <v>500000</v>
      </c>
      <c r="E6" s="208">
        <f t="shared" ref="E6:E20" si="0">SUM(C6:D6)</f>
        <v>500000</v>
      </c>
    </row>
    <row r="7" spans="1:5" x14ac:dyDescent="0.6">
      <c r="A7" s="206">
        <v>3</v>
      </c>
      <c r="B7" s="207" t="s">
        <v>612</v>
      </c>
      <c r="C7" s="208">
        <v>0</v>
      </c>
      <c r="D7" s="208">
        <v>200000</v>
      </c>
      <c r="E7" s="208">
        <f t="shared" si="0"/>
        <v>200000</v>
      </c>
    </row>
    <row r="8" spans="1:5" x14ac:dyDescent="0.6">
      <c r="A8" s="206">
        <v>4</v>
      </c>
      <c r="B8" s="209" t="s">
        <v>613</v>
      </c>
      <c r="C8" s="208">
        <v>0</v>
      </c>
      <c r="D8" s="208">
        <v>100000</v>
      </c>
      <c r="E8" s="208">
        <f t="shared" si="0"/>
        <v>100000</v>
      </c>
    </row>
    <row r="9" spans="1:5" x14ac:dyDescent="0.6">
      <c r="A9" s="206">
        <v>5</v>
      </c>
      <c r="B9" s="209" t="s">
        <v>614</v>
      </c>
      <c r="C9" s="208">
        <v>0</v>
      </c>
      <c r="D9" s="208">
        <v>100000</v>
      </c>
      <c r="E9" s="208">
        <f t="shared" si="0"/>
        <v>100000</v>
      </c>
    </row>
    <row r="10" spans="1:5" x14ac:dyDescent="0.6">
      <c r="A10" s="206">
        <v>6</v>
      </c>
      <c r="B10" s="209" t="s">
        <v>615</v>
      </c>
      <c r="C10" s="208">
        <v>0</v>
      </c>
      <c r="D10" s="208">
        <v>150000</v>
      </c>
      <c r="E10" s="208">
        <f t="shared" si="0"/>
        <v>150000</v>
      </c>
    </row>
    <row r="11" spans="1:5" x14ac:dyDescent="0.6">
      <c r="A11" s="206">
        <v>7</v>
      </c>
      <c r="B11" s="209" t="s">
        <v>616</v>
      </c>
      <c r="C11" s="208">
        <v>100000</v>
      </c>
      <c r="D11" s="208"/>
      <c r="E11" s="208">
        <f t="shared" si="0"/>
        <v>100000</v>
      </c>
    </row>
    <row r="12" spans="1:5" x14ac:dyDescent="0.6">
      <c r="A12" s="206">
        <v>8</v>
      </c>
      <c r="B12" s="209" t="s">
        <v>617</v>
      </c>
      <c r="C12" s="208">
        <v>0</v>
      </c>
      <c r="D12" s="208">
        <v>300000</v>
      </c>
      <c r="E12" s="208">
        <f t="shared" si="0"/>
        <v>300000</v>
      </c>
    </row>
    <row r="13" spans="1:5" ht="46.5" x14ac:dyDescent="0.6">
      <c r="A13" s="215">
        <v>9</v>
      </c>
      <c r="B13" s="221" t="s">
        <v>618</v>
      </c>
      <c r="C13" s="208">
        <v>125000</v>
      </c>
      <c r="D13" s="208">
        <v>75000</v>
      </c>
      <c r="E13" s="208">
        <f t="shared" si="0"/>
        <v>200000</v>
      </c>
    </row>
    <row r="14" spans="1:5" x14ac:dyDescent="0.6">
      <c r="A14" s="216">
        <v>10</v>
      </c>
      <c r="B14" s="211" t="s">
        <v>619</v>
      </c>
      <c r="C14" s="212">
        <v>200000</v>
      </c>
      <c r="D14" s="212"/>
      <c r="E14" s="212">
        <f t="shared" si="0"/>
        <v>200000</v>
      </c>
    </row>
    <row r="15" spans="1:5" x14ac:dyDescent="0.6">
      <c r="A15" s="202"/>
      <c r="B15" s="199" t="s">
        <v>620</v>
      </c>
      <c r="C15" s="200"/>
      <c r="D15" s="200"/>
      <c r="E15" s="200">
        <f t="shared" si="0"/>
        <v>0</v>
      </c>
    </row>
    <row r="16" spans="1:5" x14ac:dyDescent="0.6">
      <c r="A16" s="213">
        <v>11</v>
      </c>
      <c r="B16" s="205" t="s">
        <v>621</v>
      </c>
      <c r="C16" s="214">
        <v>0</v>
      </c>
      <c r="D16" s="214">
        <v>100000</v>
      </c>
      <c r="E16" s="214">
        <f t="shared" si="0"/>
        <v>100000</v>
      </c>
    </row>
    <row r="17" spans="1:5" x14ac:dyDescent="0.6">
      <c r="A17" s="216">
        <v>12</v>
      </c>
      <c r="B17" s="211" t="s">
        <v>622</v>
      </c>
      <c r="C17" s="212">
        <v>150000</v>
      </c>
      <c r="D17" s="212"/>
      <c r="E17" s="212">
        <f t="shared" si="0"/>
        <v>150000</v>
      </c>
    </row>
    <row r="18" spans="1:5" x14ac:dyDescent="0.6">
      <c r="A18" s="196"/>
      <c r="B18" s="198" t="s">
        <v>578</v>
      </c>
      <c r="C18" s="199"/>
      <c r="D18" s="199"/>
      <c r="E18" s="200">
        <f t="shared" si="0"/>
        <v>0</v>
      </c>
    </row>
    <row r="19" spans="1:5" x14ac:dyDescent="0.6">
      <c r="A19" s="213">
        <v>13</v>
      </c>
      <c r="B19" s="205" t="s">
        <v>623</v>
      </c>
      <c r="C19" s="214">
        <v>100000</v>
      </c>
      <c r="D19" s="214"/>
      <c r="E19" s="214">
        <f t="shared" si="0"/>
        <v>100000</v>
      </c>
    </row>
    <row r="20" spans="1:5" x14ac:dyDescent="0.6">
      <c r="A20" s="216">
        <v>14</v>
      </c>
      <c r="B20" s="211" t="s">
        <v>624</v>
      </c>
      <c r="C20" s="212">
        <v>125000</v>
      </c>
      <c r="D20" s="212">
        <v>300000</v>
      </c>
      <c r="E20" s="212">
        <f t="shared" si="0"/>
        <v>425000</v>
      </c>
    </row>
    <row r="21" spans="1:5" x14ac:dyDescent="0.6">
      <c r="A21" s="196"/>
      <c r="B21" s="203" t="s">
        <v>583</v>
      </c>
      <c r="C21" s="200">
        <f>SUM(C5:C20)</f>
        <v>1000000</v>
      </c>
      <c r="D21" s="200">
        <f>SUM(D5:D20)</f>
        <v>1825000</v>
      </c>
      <c r="E21" s="200">
        <f>SUM(E5:E20)</f>
        <v>2825000</v>
      </c>
    </row>
  </sheetData>
  <mergeCells count="2">
    <mergeCell ref="A1:E1"/>
    <mergeCell ref="A2:E2"/>
  </mergeCells>
  <pageMargins left="0.2" right="0.2" top="0.48" bottom="0.38" header="0.3" footer="0.2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opLeftCell="A31" workbookViewId="0">
      <selection activeCell="G28" sqref="G28"/>
    </sheetView>
  </sheetViews>
  <sheetFormatPr defaultRowHeight="23.25" x14ac:dyDescent="0.25"/>
  <cols>
    <col min="1" max="1" width="4.42578125" style="100" customWidth="1"/>
    <col min="2" max="2" width="42.28515625" style="95" customWidth="1"/>
    <col min="3" max="3" width="14.7109375" style="99" customWidth="1"/>
    <col min="4" max="4" width="13.28515625" style="99" customWidth="1"/>
    <col min="5" max="5" width="14.7109375" style="99" customWidth="1"/>
    <col min="6" max="6" width="15.140625" style="99" customWidth="1"/>
    <col min="7" max="7" width="13.42578125" style="95" customWidth="1"/>
    <col min="8" max="16384" width="9.140625" style="95"/>
  </cols>
  <sheetData>
    <row r="1" spans="1:6" ht="23.25" customHeight="1" x14ac:dyDescent="0.25">
      <c r="A1" s="661" t="s">
        <v>446</v>
      </c>
      <c r="B1" s="661"/>
      <c r="C1" s="661"/>
      <c r="D1" s="661"/>
      <c r="E1" s="661"/>
      <c r="F1" s="661"/>
    </row>
    <row r="2" spans="1:6" ht="21" customHeight="1" x14ac:dyDescent="0.25">
      <c r="A2" s="664" t="s">
        <v>136</v>
      </c>
      <c r="B2" s="664" t="s">
        <v>137</v>
      </c>
      <c r="C2" s="666" t="s">
        <v>559</v>
      </c>
      <c r="D2" s="666"/>
      <c r="E2" s="666"/>
      <c r="F2" s="666"/>
    </row>
    <row r="3" spans="1:6" s="100" customFormat="1" ht="30.75" customHeight="1" x14ac:dyDescent="0.25">
      <c r="A3" s="665"/>
      <c r="B3" s="665"/>
      <c r="C3" s="335" t="s">
        <v>553</v>
      </c>
      <c r="D3" s="335" t="s">
        <v>555</v>
      </c>
      <c r="E3" s="335" t="s">
        <v>554</v>
      </c>
      <c r="F3" s="279" t="s">
        <v>124</v>
      </c>
    </row>
    <row r="4" spans="1:6" s="96" customFormat="1" ht="24" customHeight="1" x14ac:dyDescent="0.25">
      <c r="A4" s="108">
        <v>1</v>
      </c>
      <c r="B4" s="336" t="s">
        <v>1154</v>
      </c>
      <c r="C4" s="337">
        <v>500000</v>
      </c>
      <c r="D4" s="337"/>
      <c r="E4" s="337">
        <v>1600000</v>
      </c>
      <c r="F4" s="190">
        <f t="shared" ref="F4:F10" si="0">SUM(C4:E4)</f>
        <v>2100000</v>
      </c>
    </row>
    <row r="5" spans="1:6" ht="24" customHeight="1" x14ac:dyDescent="0.25">
      <c r="A5" s="338">
        <v>2</v>
      </c>
      <c r="B5" s="339" t="s">
        <v>727</v>
      </c>
      <c r="C5" s="337"/>
      <c r="D5" s="337"/>
      <c r="E5" s="337">
        <v>1000000</v>
      </c>
      <c r="F5" s="190">
        <f t="shared" si="0"/>
        <v>1000000</v>
      </c>
    </row>
    <row r="6" spans="1:6" ht="24" customHeight="1" x14ac:dyDescent="0.25">
      <c r="A6" s="119">
        <v>3</v>
      </c>
      <c r="B6" s="130" t="s">
        <v>856</v>
      </c>
      <c r="C6" s="131">
        <v>300000</v>
      </c>
      <c r="D6" s="131"/>
      <c r="E6" s="131"/>
      <c r="F6" s="190">
        <f t="shared" si="0"/>
        <v>300000</v>
      </c>
    </row>
    <row r="7" spans="1:6" s="96" customFormat="1" ht="24" customHeight="1" x14ac:dyDescent="0.25">
      <c r="A7" s="132">
        <v>4</v>
      </c>
      <c r="B7" s="133" t="s">
        <v>857</v>
      </c>
      <c r="C7" s="337">
        <v>1000000</v>
      </c>
      <c r="D7" s="337"/>
      <c r="E7" s="337">
        <v>10000000</v>
      </c>
      <c r="F7" s="190">
        <f t="shared" si="0"/>
        <v>11000000</v>
      </c>
    </row>
    <row r="8" spans="1:6" ht="24" customHeight="1" x14ac:dyDescent="0.25">
      <c r="A8" s="134">
        <v>5</v>
      </c>
      <c r="B8" s="135" t="s">
        <v>859</v>
      </c>
      <c r="C8" s="337"/>
      <c r="D8" s="337"/>
      <c r="E8" s="337">
        <v>10000000</v>
      </c>
      <c r="F8" s="190">
        <f t="shared" si="0"/>
        <v>10000000</v>
      </c>
    </row>
    <row r="9" spans="1:6" ht="24" customHeight="1" x14ac:dyDescent="0.25">
      <c r="A9" s="279">
        <v>6</v>
      </c>
      <c r="B9" s="135" t="s">
        <v>860</v>
      </c>
      <c r="C9" s="337">
        <v>200000</v>
      </c>
      <c r="D9" s="337"/>
      <c r="E9" s="337">
        <v>1500000</v>
      </c>
      <c r="F9" s="190">
        <f t="shared" si="0"/>
        <v>1700000</v>
      </c>
    </row>
    <row r="10" spans="1:6" ht="24" customHeight="1" x14ac:dyDescent="0.25">
      <c r="A10" s="119">
        <v>7</v>
      </c>
      <c r="B10" s="136" t="s">
        <v>861</v>
      </c>
      <c r="C10" s="337">
        <v>500000</v>
      </c>
      <c r="D10" s="337"/>
      <c r="E10" s="337">
        <v>4381000</v>
      </c>
      <c r="F10" s="190">
        <f t="shared" si="0"/>
        <v>4881000</v>
      </c>
    </row>
    <row r="11" spans="1:6" ht="24" customHeight="1" x14ac:dyDescent="0.25">
      <c r="A11" s="119">
        <v>8</v>
      </c>
      <c r="B11" s="136" t="s">
        <v>930</v>
      </c>
      <c r="C11" s="337"/>
      <c r="D11" s="337"/>
      <c r="E11" s="337">
        <v>3619000</v>
      </c>
      <c r="F11" s="190">
        <f t="shared" ref="F11:F12" si="1">SUM(C11:E11)</f>
        <v>3619000</v>
      </c>
    </row>
    <row r="12" spans="1:6" ht="24" customHeight="1" x14ac:dyDescent="0.25">
      <c r="A12" s="137">
        <v>9</v>
      </c>
      <c r="B12" s="138" t="s">
        <v>728</v>
      </c>
      <c r="C12" s="337">
        <v>500000</v>
      </c>
      <c r="D12" s="337"/>
      <c r="E12" s="337">
        <v>1500000</v>
      </c>
      <c r="F12" s="190">
        <f t="shared" si="1"/>
        <v>2000000</v>
      </c>
    </row>
    <row r="13" spans="1:6" ht="24" customHeight="1" x14ac:dyDescent="0.25">
      <c r="A13" s="335">
        <v>10</v>
      </c>
      <c r="B13" s="340" t="s">
        <v>729</v>
      </c>
      <c r="C13" s="341"/>
      <c r="D13" s="341"/>
      <c r="E13" s="341">
        <v>1500000</v>
      </c>
      <c r="F13" s="341">
        <f>SUM(C13:E13)</f>
        <v>1500000</v>
      </c>
    </row>
    <row r="14" spans="1:6" ht="24" customHeight="1" x14ac:dyDescent="0.25">
      <c r="A14" s="279">
        <v>11</v>
      </c>
      <c r="B14" s="139" t="s">
        <v>355</v>
      </c>
      <c r="C14" s="337"/>
      <c r="D14" s="337"/>
      <c r="E14" s="337"/>
      <c r="F14" s="337"/>
    </row>
    <row r="15" spans="1:6" ht="24" customHeight="1" x14ac:dyDescent="0.25">
      <c r="A15" s="108"/>
      <c r="B15" s="336" t="s">
        <v>356</v>
      </c>
      <c r="C15" s="342">
        <v>300000</v>
      </c>
      <c r="D15" s="342"/>
      <c r="E15" s="342">
        <v>1700000</v>
      </c>
      <c r="F15" s="191">
        <f>SUM(C15:E15)</f>
        <v>2000000</v>
      </c>
    </row>
    <row r="16" spans="1:6" ht="24" customHeight="1" x14ac:dyDescent="0.25">
      <c r="A16" s="338"/>
      <c r="B16" s="339" t="s">
        <v>357</v>
      </c>
      <c r="C16" s="343">
        <v>350000</v>
      </c>
      <c r="D16" s="343"/>
      <c r="E16" s="343">
        <v>1150000</v>
      </c>
      <c r="F16" s="191">
        <f t="shared" ref="F16:F24" si="2">SUM(C16:E16)</f>
        <v>1500000</v>
      </c>
    </row>
    <row r="17" spans="1:6" ht="24" customHeight="1" x14ac:dyDescent="0.25">
      <c r="A17" s="338"/>
      <c r="B17" s="344" t="s">
        <v>526</v>
      </c>
      <c r="C17" s="343">
        <v>20000</v>
      </c>
      <c r="D17" s="343"/>
      <c r="E17" s="343"/>
      <c r="F17" s="191">
        <f t="shared" si="2"/>
        <v>20000</v>
      </c>
    </row>
    <row r="18" spans="1:6" ht="24" customHeight="1" x14ac:dyDescent="0.25">
      <c r="A18" s="338"/>
      <c r="B18" s="339" t="s">
        <v>358</v>
      </c>
      <c r="C18" s="343">
        <v>350000</v>
      </c>
      <c r="D18" s="343"/>
      <c r="E18" s="343"/>
      <c r="F18" s="191">
        <f t="shared" si="2"/>
        <v>350000</v>
      </c>
    </row>
    <row r="19" spans="1:6" ht="24" customHeight="1" x14ac:dyDescent="0.25">
      <c r="A19" s="338"/>
      <c r="B19" s="339" t="s">
        <v>359</v>
      </c>
      <c r="C19" s="343">
        <f>250000+100000</f>
        <v>350000</v>
      </c>
      <c r="D19" s="343"/>
      <c r="E19" s="343">
        <v>900000</v>
      </c>
      <c r="F19" s="191">
        <f t="shared" si="2"/>
        <v>1250000</v>
      </c>
    </row>
    <row r="20" spans="1:6" ht="24" customHeight="1" x14ac:dyDescent="0.25">
      <c r="A20" s="338"/>
      <c r="B20" s="339" t="s">
        <v>360</v>
      </c>
      <c r="C20" s="343">
        <v>0</v>
      </c>
      <c r="D20" s="343"/>
      <c r="E20" s="343">
        <v>2500000</v>
      </c>
      <c r="F20" s="191">
        <f t="shared" si="2"/>
        <v>2500000</v>
      </c>
    </row>
    <row r="21" spans="1:6" ht="24" customHeight="1" x14ac:dyDescent="0.25">
      <c r="A21" s="338"/>
      <c r="B21" s="339" t="s">
        <v>1164</v>
      </c>
      <c r="C21" s="343">
        <f>580000+7500000</f>
        <v>8080000</v>
      </c>
      <c r="D21" s="343"/>
      <c r="E21" s="343">
        <v>0</v>
      </c>
      <c r="F21" s="191">
        <f t="shared" si="2"/>
        <v>8080000</v>
      </c>
    </row>
    <row r="22" spans="1:6" ht="24" customHeight="1" x14ac:dyDescent="0.25">
      <c r="A22" s="338"/>
      <c r="B22" s="339" t="s">
        <v>1161</v>
      </c>
      <c r="C22" s="343"/>
      <c r="D22" s="343">
        <v>1500000</v>
      </c>
      <c r="E22" s="343">
        <v>2500000</v>
      </c>
      <c r="F22" s="191">
        <f t="shared" si="2"/>
        <v>4000000</v>
      </c>
    </row>
    <row r="23" spans="1:6" ht="24" customHeight="1" x14ac:dyDescent="0.25">
      <c r="A23" s="338"/>
      <c r="B23" s="339" t="s">
        <v>509</v>
      </c>
      <c r="C23" s="343"/>
      <c r="D23" s="343">
        <v>1500000</v>
      </c>
      <c r="E23" s="343"/>
      <c r="F23" s="191">
        <f t="shared" si="2"/>
        <v>1500000</v>
      </c>
    </row>
    <row r="24" spans="1:6" ht="24" customHeight="1" x14ac:dyDescent="0.25">
      <c r="A24" s="335"/>
      <c r="B24" s="345" t="s">
        <v>557</v>
      </c>
      <c r="C24" s="342">
        <v>2000000</v>
      </c>
      <c r="D24" s="342"/>
      <c r="E24" s="342"/>
      <c r="F24" s="191">
        <f t="shared" si="2"/>
        <v>2000000</v>
      </c>
    </row>
    <row r="25" spans="1:6" ht="24" customHeight="1" x14ac:dyDescent="0.25">
      <c r="A25" s="279">
        <v>12</v>
      </c>
      <c r="B25" s="139" t="s">
        <v>361</v>
      </c>
      <c r="C25" s="346"/>
      <c r="D25" s="346"/>
      <c r="E25" s="346"/>
      <c r="F25" s="346"/>
    </row>
    <row r="26" spans="1:6" ht="24" customHeight="1" x14ac:dyDescent="0.25">
      <c r="A26" s="108"/>
      <c r="B26" s="110" t="s">
        <v>443</v>
      </c>
      <c r="C26" s="107">
        <v>200000</v>
      </c>
      <c r="D26" s="107"/>
      <c r="E26" s="107">
        <v>500000</v>
      </c>
      <c r="F26" s="192">
        <f t="shared" ref="F26:F33" si="3">SUM(C26:E26)</f>
        <v>700000</v>
      </c>
    </row>
    <row r="27" spans="1:6" ht="24" customHeight="1" x14ac:dyDescent="0.25">
      <c r="A27" s="338"/>
      <c r="B27" s="339" t="s">
        <v>362</v>
      </c>
      <c r="C27" s="343">
        <v>100000</v>
      </c>
      <c r="D27" s="343"/>
      <c r="E27" s="343"/>
      <c r="F27" s="193">
        <f t="shared" si="3"/>
        <v>100000</v>
      </c>
    </row>
    <row r="28" spans="1:6" ht="24" customHeight="1" x14ac:dyDescent="0.25">
      <c r="A28" s="338"/>
      <c r="B28" s="339" t="s">
        <v>363</v>
      </c>
      <c r="C28" s="343"/>
      <c r="D28" s="343"/>
      <c r="E28" s="343">
        <v>300000</v>
      </c>
      <c r="F28" s="193">
        <f t="shared" si="3"/>
        <v>300000</v>
      </c>
    </row>
    <row r="29" spans="1:6" ht="24" customHeight="1" x14ac:dyDescent="0.25">
      <c r="A29" s="338"/>
      <c r="B29" s="339" t="s">
        <v>364</v>
      </c>
      <c r="C29" s="343"/>
      <c r="D29" s="343"/>
      <c r="E29" s="343">
        <v>250000</v>
      </c>
      <c r="F29" s="193">
        <f t="shared" si="3"/>
        <v>250000</v>
      </c>
    </row>
    <row r="30" spans="1:6" ht="24" customHeight="1" x14ac:dyDescent="0.25">
      <c r="A30" s="338"/>
      <c r="B30" s="339" t="s">
        <v>527</v>
      </c>
      <c r="C30" s="343">
        <v>100000</v>
      </c>
      <c r="D30" s="343"/>
      <c r="E30" s="343">
        <v>100000</v>
      </c>
      <c r="F30" s="193">
        <f t="shared" si="3"/>
        <v>200000</v>
      </c>
    </row>
    <row r="31" spans="1:6" ht="24" customHeight="1" x14ac:dyDescent="0.25">
      <c r="A31" s="338"/>
      <c r="B31" s="339" t="s">
        <v>365</v>
      </c>
      <c r="C31" s="343">
        <v>50000</v>
      </c>
      <c r="D31" s="343"/>
      <c r="E31" s="343"/>
      <c r="F31" s="193">
        <f t="shared" si="3"/>
        <v>50000</v>
      </c>
    </row>
    <row r="32" spans="1:6" ht="24" customHeight="1" x14ac:dyDescent="0.25">
      <c r="A32" s="347"/>
      <c r="B32" s="348" t="s">
        <v>716</v>
      </c>
      <c r="C32" s="349">
        <v>500000</v>
      </c>
      <c r="D32" s="349"/>
      <c r="E32" s="349"/>
      <c r="F32" s="281">
        <f t="shared" si="3"/>
        <v>500000</v>
      </c>
    </row>
    <row r="33" spans="1:6" ht="24" customHeight="1" x14ac:dyDescent="0.25">
      <c r="A33" s="109"/>
      <c r="B33" s="350" t="s">
        <v>558</v>
      </c>
      <c r="C33" s="351">
        <v>0</v>
      </c>
      <c r="D33" s="351">
        <v>0</v>
      </c>
      <c r="E33" s="351">
        <v>1700000</v>
      </c>
      <c r="F33" s="194">
        <f t="shared" si="3"/>
        <v>1700000</v>
      </c>
    </row>
    <row r="34" spans="1:6" ht="24" customHeight="1" x14ac:dyDescent="0.25">
      <c r="A34" s="662" t="s">
        <v>124</v>
      </c>
      <c r="B34" s="663"/>
      <c r="C34" s="352">
        <f>SUM(C4:C33)</f>
        <v>15400000</v>
      </c>
      <c r="D34" s="352">
        <f t="shared" ref="D34:F34" si="4">SUM(D4:D33)</f>
        <v>3000000</v>
      </c>
      <c r="E34" s="352">
        <f t="shared" si="4"/>
        <v>46700000</v>
      </c>
      <c r="F34" s="352">
        <f t="shared" si="4"/>
        <v>65100000</v>
      </c>
    </row>
    <row r="35" spans="1:6" x14ac:dyDescent="0.25">
      <c r="A35" s="97"/>
      <c r="B35" s="98"/>
    </row>
  </sheetData>
  <mergeCells count="5">
    <mergeCell ref="A1:F1"/>
    <mergeCell ref="A34:B34"/>
    <mergeCell ref="A2:A3"/>
    <mergeCell ref="B2:B3"/>
    <mergeCell ref="C2:F2"/>
  </mergeCells>
  <pageMargins left="0.24" right="0.2" top="0.46" bottom="0.34" header="0.3" footer="0.24"/>
  <pageSetup paperSize="9" scale="9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opLeftCell="A28" zoomScale="106" zoomScaleNormal="106" workbookViewId="0">
      <selection activeCell="K8" sqref="K8"/>
    </sheetView>
  </sheetViews>
  <sheetFormatPr defaultRowHeight="17.25" x14ac:dyDescent="0.25"/>
  <cols>
    <col min="1" max="1" width="9.7109375" style="330" customWidth="1"/>
    <col min="2" max="2" width="24.42578125" style="29" customWidth="1"/>
    <col min="3" max="3" width="13.7109375" style="29" customWidth="1"/>
    <col min="4" max="4" width="13.5703125" style="128" customWidth="1"/>
    <col min="5" max="5" width="13.42578125" style="128" customWidth="1"/>
    <col min="6" max="6" width="13.140625" style="128" customWidth="1"/>
    <col min="7" max="7" width="12.5703125" style="128" customWidth="1"/>
    <col min="8" max="8" width="12.7109375" style="128" customWidth="1"/>
    <col min="9" max="9" width="13.85546875" style="29" customWidth="1"/>
    <col min="10" max="16384" width="9.140625" style="29"/>
  </cols>
  <sheetData>
    <row r="1" spans="1:8" s="128" customFormat="1" x14ac:dyDescent="0.25">
      <c r="A1" s="679" t="s">
        <v>448</v>
      </c>
      <c r="B1" s="679"/>
      <c r="C1" s="679"/>
      <c r="D1" s="679"/>
      <c r="E1" s="679"/>
      <c r="F1" s="679"/>
      <c r="G1" s="679"/>
      <c r="H1" s="679"/>
    </row>
    <row r="2" spans="1:8" ht="15.75" customHeight="1" x14ac:dyDescent="0.25">
      <c r="A2" s="673" t="s">
        <v>90</v>
      </c>
      <c r="B2" s="673" t="s">
        <v>89</v>
      </c>
      <c r="C2" s="681" t="s">
        <v>510</v>
      </c>
      <c r="D2" s="682"/>
      <c r="E2" s="678" t="s">
        <v>559</v>
      </c>
      <c r="F2" s="678"/>
      <c r="G2" s="678"/>
      <c r="H2" s="678"/>
    </row>
    <row r="3" spans="1:8" ht="18" customHeight="1" x14ac:dyDescent="0.25">
      <c r="A3" s="674"/>
      <c r="B3" s="674"/>
      <c r="C3" s="119" t="s">
        <v>522</v>
      </c>
      <c r="D3" s="119" t="s">
        <v>513</v>
      </c>
      <c r="E3" s="119" t="s">
        <v>552</v>
      </c>
      <c r="F3" s="119" t="s">
        <v>556</v>
      </c>
      <c r="G3" s="119" t="s">
        <v>554</v>
      </c>
      <c r="H3" s="119" t="s">
        <v>124</v>
      </c>
    </row>
    <row r="4" spans="1:8" ht="15.95" customHeight="1" x14ac:dyDescent="0.25">
      <c r="A4" s="322" t="s">
        <v>91</v>
      </c>
      <c r="B4" s="323" t="s">
        <v>58</v>
      </c>
      <c r="C4" s="322"/>
      <c r="D4" s="324"/>
      <c r="E4" s="324"/>
      <c r="F4" s="324"/>
      <c r="G4" s="324"/>
      <c r="H4" s="324"/>
    </row>
    <row r="5" spans="1:8" ht="15.95" customHeight="1" x14ac:dyDescent="0.25">
      <c r="A5" s="20" t="s">
        <v>92</v>
      </c>
      <c r="B5" s="21" t="s">
        <v>50</v>
      </c>
      <c r="C5" s="78">
        <v>4600000</v>
      </c>
      <c r="D5" s="78">
        <v>4172376.1</v>
      </c>
      <c r="E5" s="78">
        <v>500000</v>
      </c>
      <c r="F5" s="78"/>
      <c r="G5" s="78">
        <v>4200000</v>
      </c>
      <c r="H5" s="78">
        <f>SUM(E5:G5)</f>
        <v>4700000</v>
      </c>
    </row>
    <row r="6" spans="1:8" ht="15.95" customHeight="1" x14ac:dyDescent="0.25">
      <c r="A6" s="20" t="s">
        <v>93</v>
      </c>
      <c r="B6" s="21" t="s">
        <v>130</v>
      </c>
      <c r="C6" s="78">
        <v>112500</v>
      </c>
      <c r="D6" s="78">
        <v>105000</v>
      </c>
      <c r="E6" s="78">
        <v>112500</v>
      </c>
      <c r="F6" s="78"/>
      <c r="G6" s="78"/>
      <c r="H6" s="78">
        <f t="shared" ref="H6:H23" si="0">SUM(E6:G6)</f>
        <v>112500</v>
      </c>
    </row>
    <row r="7" spans="1:8" ht="15.95" customHeight="1" x14ac:dyDescent="0.25">
      <c r="A7" s="20" t="s">
        <v>94</v>
      </c>
      <c r="B7" s="21" t="s">
        <v>439</v>
      </c>
      <c r="C7" s="78">
        <v>756000</v>
      </c>
      <c r="D7" s="78">
        <v>635530</v>
      </c>
      <c r="E7" s="78"/>
      <c r="F7" s="78"/>
      <c r="G7" s="78">
        <v>846000</v>
      </c>
      <c r="H7" s="78">
        <f t="shared" si="0"/>
        <v>846000</v>
      </c>
    </row>
    <row r="8" spans="1:8" ht="15.95" customHeight="1" x14ac:dyDescent="0.25">
      <c r="A8" s="20" t="s">
        <v>95</v>
      </c>
      <c r="B8" s="21" t="s">
        <v>46</v>
      </c>
      <c r="C8" s="78">
        <v>300000</v>
      </c>
      <c r="D8" s="78">
        <v>164332.79999999999</v>
      </c>
      <c r="E8" s="78"/>
      <c r="F8" s="78"/>
      <c r="G8" s="78">
        <v>400000</v>
      </c>
      <c r="H8" s="78">
        <f t="shared" si="0"/>
        <v>400000</v>
      </c>
    </row>
    <row r="9" spans="1:8" ht="15.95" customHeight="1" x14ac:dyDescent="0.25">
      <c r="A9" s="20" t="s">
        <v>96</v>
      </c>
      <c r="B9" s="21" t="s">
        <v>51</v>
      </c>
      <c r="C9" s="78">
        <v>600000</v>
      </c>
      <c r="D9" s="78">
        <v>510469</v>
      </c>
      <c r="E9" s="78"/>
      <c r="F9" s="78"/>
      <c r="G9" s="78">
        <v>600000</v>
      </c>
      <c r="H9" s="78">
        <f t="shared" si="0"/>
        <v>600000</v>
      </c>
    </row>
    <row r="10" spans="1:8" ht="15.95" customHeight="1" x14ac:dyDescent="0.25">
      <c r="A10" s="20" t="s">
        <v>97</v>
      </c>
      <c r="B10" s="21" t="s">
        <v>52</v>
      </c>
      <c r="C10" s="78">
        <v>300000</v>
      </c>
      <c r="D10" s="78">
        <v>291540</v>
      </c>
      <c r="E10" s="78">
        <v>300000</v>
      </c>
      <c r="F10" s="78"/>
      <c r="G10" s="78"/>
      <c r="H10" s="78">
        <f t="shared" si="0"/>
        <v>300000</v>
      </c>
    </row>
    <row r="11" spans="1:8" ht="15.95" customHeight="1" x14ac:dyDescent="0.25">
      <c r="A11" s="20" t="s">
        <v>135</v>
      </c>
      <c r="B11" s="21" t="s">
        <v>402</v>
      </c>
      <c r="C11" s="78">
        <v>250000</v>
      </c>
      <c r="D11" s="78">
        <v>250000</v>
      </c>
      <c r="E11" s="78">
        <v>250000</v>
      </c>
      <c r="F11" s="78"/>
      <c r="G11" s="78"/>
      <c r="H11" s="78">
        <f t="shared" si="0"/>
        <v>250000</v>
      </c>
    </row>
    <row r="12" spans="1:8" ht="15.95" customHeight="1" x14ac:dyDescent="0.25">
      <c r="A12" s="325" t="s">
        <v>98</v>
      </c>
      <c r="B12" s="326" t="s">
        <v>13</v>
      </c>
      <c r="C12" s="78">
        <v>0</v>
      </c>
      <c r="D12" s="78"/>
      <c r="E12" s="78"/>
      <c r="F12" s="78"/>
      <c r="G12" s="78"/>
      <c r="H12" s="78"/>
    </row>
    <row r="13" spans="1:8" ht="15.95" customHeight="1" x14ac:dyDescent="0.25">
      <c r="A13" s="20" t="s">
        <v>99</v>
      </c>
      <c r="B13" s="21" t="s">
        <v>65</v>
      </c>
      <c r="C13" s="78">
        <v>3800000</v>
      </c>
      <c r="D13" s="78">
        <v>2559114.5</v>
      </c>
      <c r="E13" s="327"/>
      <c r="F13" s="327"/>
      <c r="G13" s="327">
        <v>4000000</v>
      </c>
      <c r="H13" s="327">
        <f t="shared" si="0"/>
        <v>4000000</v>
      </c>
    </row>
    <row r="14" spans="1:8" ht="15.95" customHeight="1" x14ac:dyDescent="0.25">
      <c r="A14" s="325" t="s">
        <v>100</v>
      </c>
      <c r="B14" s="326" t="s">
        <v>14</v>
      </c>
      <c r="C14" s="327"/>
      <c r="D14" s="327"/>
      <c r="E14" s="327"/>
      <c r="F14" s="327"/>
      <c r="G14" s="327"/>
      <c r="H14" s="327"/>
    </row>
    <row r="15" spans="1:8" ht="15.95" customHeight="1" x14ac:dyDescent="0.25">
      <c r="A15" s="20" t="s">
        <v>101</v>
      </c>
      <c r="B15" s="21" t="s">
        <v>73</v>
      </c>
      <c r="C15" s="78">
        <v>6400000</v>
      </c>
      <c r="D15" s="78">
        <v>6352418.7999999998</v>
      </c>
      <c r="E15" s="78">
        <v>200000</v>
      </c>
      <c r="F15" s="78"/>
      <c r="G15" s="78">
        <v>6000000</v>
      </c>
      <c r="H15" s="78">
        <f t="shared" si="0"/>
        <v>6200000</v>
      </c>
    </row>
    <row r="16" spans="1:8" ht="15.95" customHeight="1" x14ac:dyDescent="0.25">
      <c r="A16" s="20" t="s">
        <v>102</v>
      </c>
      <c r="B16" s="21" t="s">
        <v>44</v>
      </c>
      <c r="C16" s="78">
        <v>11250000</v>
      </c>
      <c r="D16" s="78">
        <v>11130670</v>
      </c>
      <c r="E16" s="78">
        <v>500000</v>
      </c>
      <c r="F16" s="78"/>
      <c r="G16" s="78">
        <v>13000000</v>
      </c>
      <c r="H16" s="78">
        <f t="shared" si="0"/>
        <v>13500000</v>
      </c>
    </row>
    <row r="17" spans="1:8" ht="15.95" customHeight="1" x14ac:dyDescent="0.25">
      <c r="A17" s="20" t="s">
        <v>103</v>
      </c>
      <c r="B17" s="21" t="s">
        <v>45</v>
      </c>
      <c r="C17" s="78">
        <v>54000</v>
      </c>
      <c r="D17" s="78">
        <v>45000</v>
      </c>
      <c r="E17" s="78">
        <v>54000</v>
      </c>
      <c r="F17" s="78"/>
      <c r="G17" s="78"/>
      <c r="H17" s="78">
        <f t="shared" si="0"/>
        <v>54000</v>
      </c>
    </row>
    <row r="18" spans="1:8" ht="15.95" customHeight="1" x14ac:dyDescent="0.25">
      <c r="A18" s="20" t="s">
        <v>104</v>
      </c>
      <c r="B18" s="21" t="s">
        <v>74</v>
      </c>
      <c r="C18" s="78">
        <v>550000</v>
      </c>
      <c r="D18" s="78">
        <v>447000</v>
      </c>
      <c r="E18" s="78">
        <v>55000</v>
      </c>
      <c r="F18" s="78"/>
      <c r="G18" s="78">
        <v>500000</v>
      </c>
      <c r="H18" s="78">
        <f t="shared" si="0"/>
        <v>555000</v>
      </c>
    </row>
    <row r="19" spans="1:8" ht="15.95" customHeight="1" x14ac:dyDescent="0.25">
      <c r="A19" s="20" t="s">
        <v>105</v>
      </c>
      <c r="B19" s="21" t="s">
        <v>18</v>
      </c>
      <c r="C19" s="78">
        <v>750000</v>
      </c>
      <c r="D19" s="78">
        <v>729855</v>
      </c>
      <c r="E19" s="78">
        <v>150000</v>
      </c>
      <c r="F19" s="78"/>
      <c r="G19" s="78">
        <v>500000</v>
      </c>
      <c r="H19" s="78">
        <f t="shared" si="0"/>
        <v>650000</v>
      </c>
    </row>
    <row r="20" spans="1:8" ht="15.95" customHeight="1" x14ac:dyDescent="0.25">
      <c r="A20" s="20" t="s">
        <v>106</v>
      </c>
      <c r="B20" s="21" t="s">
        <v>46</v>
      </c>
      <c r="C20" s="78">
        <v>1200000</v>
      </c>
      <c r="D20" s="78">
        <v>1185524.1000000001</v>
      </c>
      <c r="E20" s="78">
        <v>300000</v>
      </c>
      <c r="F20" s="78"/>
      <c r="G20" s="78">
        <v>800000</v>
      </c>
      <c r="H20" s="78">
        <f t="shared" si="0"/>
        <v>1100000</v>
      </c>
    </row>
    <row r="21" spans="1:8" ht="15.95" customHeight="1" x14ac:dyDescent="0.25">
      <c r="A21" s="20" t="s">
        <v>107</v>
      </c>
      <c r="B21" s="21" t="s">
        <v>47</v>
      </c>
      <c r="C21" s="78">
        <v>150000</v>
      </c>
      <c r="D21" s="78">
        <v>49833</v>
      </c>
      <c r="E21" s="78">
        <v>200000</v>
      </c>
      <c r="F21" s="78"/>
      <c r="G21" s="78"/>
      <c r="H21" s="78">
        <f t="shared" si="0"/>
        <v>200000</v>
      </c>
    </row>
    <row r="22" spans="1:8" ht="15.95" customHeight="1" x14ac:dyDescent="0.25">
      <c r="A22" s="20" t="s">
        <v>108</v>
      </c>
      <c r="B22" s="21" t="s">
        <v>48</v>
      </c>
      <c r="C22" s="78">
        <v>100000</v>
      </c>
      <c r="D22" s="78">
        <v>84120</v>
      </c>
      <c r="E22" s="78">
        <v>100000</v>
      </c>
      <c r="F22" s="78"/>
      <c r="G22" s="78"/>
      <c r="H22" s="78">
        <f t="shared" si="0"/>
        <v>100000</v>
      </c>
    </row>
    <row r="23" spans="1:8" ht="15.95" customHeight="1" x14ac:dyDescent="0.25">
      <c r="A23" s="27" t="s">
        <v>109</v>
      </c>
      <c r="B23" s="328" t="s">
        <v>49</v>
      </c>
      <c r="C23" s="85">
        <v>35000</v>
      </c>
      <c r="D23" s="78">
        <v>0</v>
      </c>
      <c r="E23" s="78">
        <v>35000</v>
      </c>
      <c r="F23" s="78"/>
      <c r="G23" s="78"/>
      <c r="H23" s="78">
        <f t="shared" si="0"/>
        <v>35000</v>
      </c>
    </row>
    <row r="24" spans="1:8" ht="15.95" customHeight="1" x14ac:dyDescent="0.25">
      <c r="A24" s="671" t="s">
        <v>0</v>
      </c>
      <c r="B24" s="672"/>
      <c r="C24" s="329">
        <f t="shared" ref="C24" si="1">SUM(C5:C23)</f>
        <v>31207500</v>
      </c>
      <c r="D24" s="329">
        <f>SUM(D5:D23)</f>
        <v>28712783.300000001</v>
      </c>
      <c r="E24" s="329">
        <f>SUM(E5:E23)</f>
        <v>2756500</v>
      </c>
      <c r="F24" s="329"/>
      <c r="G24" s="329">
        <f>SUM(G5:G23)</f>
        <v>30846000</v>
      </c>
      <c r="H24" s="329">
        <f>SUM(H5:H23)</f>
        <v>33602500</v>
      </c>
    </row>
    <row r="25" spans="1:8" s="128" customFormat="1" ht="17.25" customHeight="1" x14ac:dyDescent="0.25">
      <c r="A25" s="677" t="s">
        <v>546</v>
      </c>
      <c r="B25" s="677"/>
      <c r="C25" s="677"/>
      <c r="D25" s="677"/>
      <c r="E25" s="677"/>
      <c r="F25" s="677"/>
      <c r="G25" s="677"/>
      <c r="H25" s="677"/>
    </row>
    <row r="26" spans="1:8" ht="15.95" customHeight="1" x14ac:dyDescent="0.25">
      <c r="A26" s="675" t="s">
        <v>88</v>
      </c>
      <c r="B26" s="680" t="s">
        <v>64</v>
      </c>
      <c r="C26" s="681" t="s">
        <v>510</v>
      </c>
      <c r="D26" s="682"/>
      <c r="E26" s="678" t="s">
        <v>559</v>
      </c>
      <c r="F26" s="678"/>
      <c r="G26" s="678"/>
      <c r="H26" s="678"/>
    </row>
    <row r="27" spans="1:8" ht="15.95" customHeight="1" x14ac:dyDescent="0.25">
      <c r="A27" s="675"/>
      <c r="B27" s="680"/>
      <c r="C27" s="119" t="s">
        <v>522</v>
      </c>
      <c r="D27" s="119" t="s">
        <v>513</v>
      </c>
      <c r="E27" s="119" t="s">
        <v>552</v>
      </c>
      <c r="F27" s="119" t="s">
        <v>556</v>
      </c>
      <c r="G27" s="119" t="s">
        <v>554</v>
      </c>
      <c r="H27" s="119" t="s">
        <v>124</v>
      </c>
    </row>
    <row r="28" spans="1:8" ht="15.95" customHeight="1" x14ac:dyDescent="0.25">
      <c r="A28" s="36" t="s">
        <v>110</v>
      </c>
      <c r="B28" s="35" t="s">
        <v>111</v>
      </c>
      <c r="C28" s="26"/>
      <c r="D28" s="332"/>
      <c r="E28" s="332"/>
      <c r="F28" s="332"/>
      <c r="G28" s="332"/>
      <c r="H28" s="332"/>
    </row>
    <row r="29" spans="1:8" ht="15.95" customHeight="1" x14ac:dyDescent="0.25">
      <c r="A29" s="15" t="s">
        <v>113</v>
      </c>
      <c r="B29" s="15" t="s">
        <v>112</v>
      </c>
      <c r="C29" s="78">
        <v>2000000</v>
      </c>
      <c r="D29" s="78">
        <v>160950</v>
      </c>
      <c r="E29" s="78"/>
      <c r="F29" s="78">
        <v>30000000</v>
      </c>
      <c r="G29" s="78">
        <v>10000000</v>
      </c>
      <c r="H29" s="78">
        <f>SUM(E29:G29)</f>
        <v>40000000</v>
      </c>
    </row>
    <row r="30" spans="1:8" ht="15.95" customHeight="1" x14ac:dyDescent="0.25">
      <c r="A30" s="15" t="s">
        <v>114</v>
      </c>
      <c r="B30" s="15" t="s">
        <v>85</v>
      </c>
      <c r="C30" s="78">
        <f>'बजेट सारांश'!D82+'बजेट सारांश'!D88</f>
        <v>520000000</v>
      </c>
      <c r="D30" s="78">
        <f>'बजेट सारांश'!E82+'बजेट सारांश'!E88</f>
        <v>552761795.62</v>
      </c>
      <c r="E30" s="78"/>
      <c r="F30" s="78">
        <v>440000000</v>
      </c>
      <c r="G30" s="78">
        <v>60000000</v>
      </c>
      <c r="H30" s="78">
        <f t="shared" ref="H30:H31" si="2">SUM(E30:G30)</f>
        <v>500000000</v>
      </c>
    </row>
    <row r="31" spans="1:8" ht="15.95" customHeight="1" x14ac:dyDescent="0.25">
      <c r="A31" s="28" t="s">
        <v>115</v>
      </c>
      <c r="B31" s="28" t="s">
        <v>147</v>
      </c>
      <c r="C31" s="85">
        <v>180000000</v>
      </c>
      <c r="D31" s="85">
        <v>159380981.38999999</v>
      </c>
      <c r="E31" s="85">
        <v>200000000</v>
      </c>
      <c r="F31" s="85"/>
      <c r="G31" s="85"/>
      <c r="H31" s="78">
        <f t="shared" si="2"/>
        <v>200000000</v>
      </c>
    </row>
    <row r="32" spans="1:8" ht="15.95" customHeight="1" x14ac:dyDescent="0.25">
      <c r="A32" s="676" t="s">
        <v>87</v>
      </c>
      <c r="B32" s="676"/>
      <c r="C32" s="333">
        <f t="shared" ref="C32:D32" si="3">SUM(C29:C31)</f>
        <v>702000000</v>
      </c>
      <c r="D32" s="333">
        <f t="shared" si="3"/>
        <v>712303727.00999999</v>
      </c>
      <c r="E32" s="333">
        <f>SUM(E29:E31)</f>
        <v>200000000</v>
      </c>
      <c r="F32" s="333">
        <f t="shared" ref="F32:H32" si="4">SUM(F29:F31)</f>
        <v>470000000</v>
      </c>
      <c r="G32" s="333">
        <f t="shared" si="4"/>
        <v>70000000</v>
      </c>
      <c r="H32" s="333">
        <f t="shared" si="4"/>
        <v>740000000</v>
      </c>
    </row>
    <row r="33" spans="1:8" ht="9" customHeight="1" x14ac:dyDescent="0.25">
      <c r="G33" s="331"/>
      <c r="H33" s="331"/>
    </row>
    <row r="34" spans="1:8" ht="15.95" customHeight="1" x14ac:dyDescent="0.25">
      <c r="A34" s="669" t="s">
        <v>88</v>
      </c>
      <c r="B34" s="670" t="s">
        <v>64</v>
      </c>
      <c r="C34" s="681" t="s">
        <v>510</v>
      </c>
      <c r="D34" s="682"/>
      <c r="E34" s="678" t="s">
        <v>559</v>
      </c>
      <c r="F34" s="678"/>
      <c r="G34" s="678"/>
      <c r="H34" s="678"/>
    </row>
    <row r="35" spans="1:8" ht="15.95" customHeight="1" x14ac:dyDescent="0.25">
      <c r="A35" s="669"/>
      <c r="B35" s="670"/>
      <c r="C35" s="119" t="s">
        <v>522</v>
      </c>
      <c r="D35" s="119" t="s">
        <v>513</v>
      </c>
      <c r="E35" s="119" t="s">
        <v>552</v>
      </c>
      <c r="F35" s="119" t="s">
        <v>556</v>
      </c>
      <c r="G35" s="119" t="s">
        <v>554</v>
      </c>
      <c r="H35" s="119" t="s">
        <v>124</v>
      </c>
    </row>
    <row r="36" spans="1:8" ht="15.95" customHeight="1" x14ac:dyDescent="0.25">
      <c r="A36" s="25">
        <v>10</v>
      </c>
      <c r="B36" s="26" t="s">
        <v>141</v>
      </c>
      <c r="C36" s="26"/>
      <c r="D36" s="332"/>
      <c r="E36" s="332"/>
      <c r="F36" s="332"/>
      <c r="G36" s="332"/>
      <c r="H36" s="332"/>
    </row>
    <row r="37" spans="1:8" ht="15.95" customHeight="1" x14ac:dyDescent="0.25">
      <c r="A37" s="27" t="s">
        <v>143</v>
      </c>
      <c r="B37" s="28" t="s">
        <v>142</v>
      </c>
      <c r="C37" s="78">
        <v>1200000</v>
      </c>
      <c r="D37" s="334">
        <v>772248.32</v>
      </c>
      <c r="E37" s="334">
        <v>500000</v>
      </c>
      <c r="F37" s="334"/>
      <c r="G37" s="334"/>
      <c r="H37" s="334">
        <f>SUM(E37:G37)</f>
        <v>500000</v>
      </c>
    </row>
    <row r="38" spans="1:8" ht="15.95" customHeight="1" x14ac:dyDescent="0.25">
      <c r="A38" s="667" t="s">
        <v>0</v>
      </c>
      <c r="B38" s="668"/>
      <c r="C38" s="87">
        <f t="shared" ref="C38:D38" si="5">SUM(C37)</f>
        <v>1200000</v>
      </c>
      <c r="D38" s="87">
        <f t="shared" si="5"/>
        <v>772248.32</v>
      </c>
      <c r="E38" s="87">
        <f>SUM(E37)</f>
        <v>500000</v>
      </c>
      <c r="F38" s="87">
        <f t="shared" ref="F38:H38" si="6">SUM(F37)</f>
        <v>0</v>
      </c>
      <c r="G38" s="87">
        <f t="shared" si="6"/>
        <v>0</v>
      </c>
      <c r="H38" s="87">
        <f t="shared" si="6"/>
        <v>500000</v>
      </c>
    </row>
  </sheetData>
  <mergeCells count="17">
    <mergeCell ref="A1:H1"/>
    <mergeCell ref="B26:B27"/>
    <mergeCell ref="C34:D34"/>
    <mergeCell ref="C2:D2"/>
    <mergeCell ref="C26:D26"/>
    <mergeCell ref="E26:H26"/>
    <mergeCell ref="E34:H34"/>
    <mergeCell ref="A38:B38"/>
    <mergeCell ref="A34:A35"/>
    <mergeCell ref="B34:B35"/>
    <mergeCell ref="A24:B24"/>
    <mergeCell ref="B2:B3"/>
    <mergeCell ref="A2:A3"/>
    <mergeCell ref="A26:A27"/>
    <mergeCell ref="A32:B32"/>
    <mergeCell ref="A25:H25"/>
    <mergeCell ref="E2:H2"/>
  </mergeCells>
  <pageMargins left="0.2" right="0.2" top="0.39" bottom="0.25" header="0.2" footer="0.2"/>
  <pageSetup paperSize="9" scale="88" fitToHeight="0" orientation="portrait" r:id="rId1"/>
  <ignoredErrors>
    <ignoredError sqref="H31 H29 H37 H5:H11 H13 H15:H2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topLeftCell="A34" workbookViewId="0">
      <selection activeCell="N8" sqref="N8"/>
    </sheetView>
  </sheetViews>
  <sheetFormatPr defaultRowHeight="15" x14ac:dyDescent="0.25"/>
  <cols>
    <col min="1" max="1" width="4.7109375" style="38" customWidth="1"/>
    <col min="2" max="2" width="38" style="38" customWidth="1"/>
    <col min="3" max="3" width="12.42578125" style="38" hidden="1" customWidth="1"/>
    <col min="4" max="4" width="12.5703125" style="38" customWidth="1"/>
    <col min="5" max="5" width="13.28515625" style="38" customWidth="1"/>
    <col min="6" max="7" width="11.42578125" style="38" customWidth="1"/>
    <col min="8" max="8" width="12.85546875" style="38" customWidth="1"/>
    <col min="9" max="16384" width="9.140625" style="38"/>
  </cols>
  <sheetData>
    <row r="1" spans="1:8" x14ac:dyDescent="0.25">
      <c r="A1" s="683" t="s">
        <v>548</v>
      </c>
      <c r="B1" s="683"/>
      <c r="C1" s="683"/>
      <c r="D1" s="683"/>
      <c r="E1" s="683"/>
      <c r="F1" s="683"/>
      <c r="G1" s="683"/>
      <c r="H1" s="683"/>
    </row>
    <row r="2" spans="1:8" ht="26.25" customHeight="1" x14ac:dyDescent="0.25">
      <c r="A2" s="69" t="s">
        <v>54</v>
      </c>
      <c r="B2" s="69" t="s">
        <v>55</v>
      </c>
      <c r="C2" s="70" t="s">
        <v>56</v>
      </c>
      <c r="D2" s="69" t="s">
        <v>19</v>
      </c>
      <c r="E2" s="69" t="s">
        <v>383</v>
      </c>
      <c r="F2" s="70" t="s">
        <v>1158</v>
      </c>
      <c r="G2" s="69" t="s">
        <v>43</v>
      </c>
      <c r="H2" s="69" t="s">
        <v>0</v>
      </c>
    </row>
    <row r="3" spans="1:8" ht="17.25" x14ac:dyDescent="0.25">
      <c r="A3" s="25">
        <v>1</v>
      </c>
      <c r="B3" s="26" t="s">
        <v>400</v>
      </c>
      <c r="C3" s="86">
        <v>6000000</v>
      </c>
      <c r="D3" s="86">
        <v>0</v>
      </c>
      <c r="E3" s="86">
        <v>731200</v>
      </c>
      <c r="F3" s="86"/>
      <c r="G3" s="105"/>
      <c r="H3" s="86">
        <f t="shared" ref="H3:H13" si="0">SUM(D3:G3)</f>
        <v>731200</v>
      </c>
    </row>
    <row r="4" spans="1:8" ht="17.25" x14ac:dyDescent="0.25">
      <c r="A4" s="7">
        <v>3</v>
      </c>
      <c r="B4" s="33" t="s">
        <v>393</v>
      </c>
      <c r="C4" s="81">
        <v>796055.49</v>
      </c>
      <c r="D4" s="78">
        <v>0</v>
      </c>
      <c r="E4" s="78">
        <v>616450</v>
      </c>
      <c r="F4" s="78"/>
      <c r="G4" s="78">
        <v>154100</v>
      </c>
      <c r="H4" s="78">
        <f t="shared" si="0"/>
        <v>770550</v>
      </c>
    </row>
    <row r="5" spans="1:8" ht="17.25" x14ac:dyDescent="0.25">
      <c r="A5" s="7">
        <v>4</v>
      </c>
      <c r="B5" s="17" t="s">
        <v>394</v>
      </c>
      <c r="C5" s="81">
        <v>4045109.57</v>
      </c>
      <c r="D5" s="78">
        <v>0</v>
      </c>
      <c r="E5" s="78">
        <v>2277000</v>
      </c>
      <c r="F5" s="78"/>
      <c r="G5" s="78"/>
      <c r="H5" s="78">
        <f t="shared" si="0"/>
        <v>2277000</v>
      </c>
    </row>
    <row r="6" spans="1:8" ht="17.25" x14ac:dyDescent="0.45">
      <c r="A6" s="20">
        <v>5</v>
      </c>
      <c r="B6" s="88" t="s">
        <v>483</v>
      </c>
      <c r="C6" s="83">
        <v>6000000</v>
      </c>
      <c r="D6" s="78">
        <v>0</v>
      </c>
      <c r="E6" s="78">
        <v>1500000</v>
      </c>
      <c r="F6" s="78"/>
      <c r="G6" s="79"/>
      <c r="H6" s="78">
        <f t="shared" si="0"/>
        <v>1500000</v>
      </c>
    </row>
    <row r="7" spans="1:8" ht="17.25" x14ac:dyDescent="0.25">
      <c r="A7" s="7">
        <v>6</v>
      </c>
      <c r="B7" s="15" t="s">
        <v>382</v>
      </c>
      <c r="C7" s="81"/>
      <c r="D7" s="90">
        <v>50000</v>
      </c>
      <c r="E7" s="90"/>
      <c r="F7" s="90"/>
      <c r="G7" s="79"/>
      <c r="H7" s="78">
        <f t="shared" si="0"/>
        <v>50000</v>
      </c>
    </row>
    <row r="8" spans="1:8" ht="23.25" x14ac:dyDescent="0.25">
      <c r="A8" s="7">
        <v>8</v>
      </c>
      <c r="B8" s="15" t="s">
        <v>146</v>
      </c>
      <c r="C8" s="74"/>
      <c r="D8" s="82">
        <v>536500</v>
      </c>
      <c r="E8" s="82"/>
      <c r="F8" s="82"/>
      <c r="G8" s="82">
        <v>0</v>
      </c>
      <c r="H8" s="78">
        <f t="shared" si="0"/>
        <v>536500</v>
      </c>
    </row>
    <row r="9" spans="1:8" ht="17.25" x14ac:dyDescent="0.45">
      <c r="A9" s="7">
        <v>8</v>
      </c>
      <c r="B9" s="88" t="s">
        <v>369</v>
      </c>
      <c r="C9" s="83">
        <v>2147843.7000000002</v>
      </c>
      <c r="D9" s="82">
        <v>279500</v>
      </c>
      <c r="E9" s="82"/>
      <c r="F9" s="82"/>
      <c r="G9" s="79"/>
      <c r="H9" s="78">
        <f t="shared" si="0"/>
        <v>279500</v>
      </c>
    </row>
    <row r="10" spans="1:8" ht="17.25" x14ac:dyDescent="0.45">
      <c r="A10" s="7">
        <v>8</v>
      </c>
      <c r="B10" s="15" t="s">
        <v>384</v>
      </c>
      <c r="C10" s="83"/>
      <c r="D10" s="82">
        <v>0</v>
      </c>
      <c r="E10" s="82">
        <v>916000</v>
      </c>
      <c r="F10" s="82"/>
      <c r="G10" s="79"/>
      <c r="H10" s="78">
        <f t="shared" si="0"/>
        <v>916000</v>
      </c>
    </row>
    <row r="11" spans="1:8" ht="17.25" x14ac:dyDescent="0.45">
      <c r="A11" s="20">
        <v>9</v>
      </c>
      <c r="B11" s="88" t="s">
        <v>479</v>
      </c>
      <c r="C11" s="83">
        <v>4292770.79</v>
      </c>
      <c r="D11" s="78">
        <v>0</v>
      </c>
      <c r="E11" s="78">
        <v>2575600</v>
      </c>
      <c r="F11" s="78"/>
      <c r="G11" s="79"/>
      <c r="H11" s="78">
        <f t="shared" si="0"/>
        <v>2575600</v>
      </c>
    </row>
    <row r="12" spans="1:8" ht="17.25" x14ac:dyDescent="0.25">
      <c r="A12" s="7">
        <v>10</v>
      </c>
      <c r="B12" s="15" t="s">
        <v>121</v>
      </c>
      <c r="C12" s="81">
        <v>2237448.42</v>
      </c>
      <c r="D12" s="78">
        <v>1342500</v>
      </c>
      <c r="E12" s="78"/>
      <c r="F12" s="78"/>
      <c r="G12" s="79"/>
      <c r="H12" s="78">
        <f t="shared" si="0"/>
        <v>1342500</v>
      </c>
    </row>
    <row r="13" spans="1:8" ht="17.25" x14ac:dyDescent="0.25">
      <c r="A13" s="7">
        <v>11</v>
      </c>
      <c r="B13" s="33" t="s">
        <v>395</v>
      </c>
      <c r="C13" s="78">
        <v>4184124.71</v>
      </c>
      <c r="D13" s="82">
        <v>0</v>
      </c>
      <c r="E13" s="82">
        <v>1051200</v>
      </c>
      <c r="F13" s="82"/>
      <c r="G13" s="79"/>
      <c r="H13" s="78">
        <f t="shared" si="0"/>
        <v>1051200</v>
      </c>
    </row>
    <row r="14" spans="1:8" ht="17.25" x14ac:dyDescent="0.45">
      <c r="A14" s="20">
        <v>11</v>
      </c>
      <c r="B14" s="33" t="s">
        <v>117</v>
      </c>
      <c r="C14" s="83"/>
      <c r="D14" s="78">
        <v>182500</v>
      </c>
      <c r="E14" s="78"/>
      <c r="F14" s="78"/>
      <c r="G14" s="79"/>
      <c r="H14" s="78"/>
    </row>
    <row r="15" spans="1:8" ht="17.25" x14ac:dyDescent="0.25">
      <c r="A15" s="20">
        <v>13</v>
      </c>
      <c r="B15" s="33" t="s">
        <v>381</v>
      </c>
      <c r="C15" s="78">
        <v>1156445.49</v>
      </c>
      <c r="D15" s="78">
        <v>320000</v>
      </c>
      <c r="E15" s="78"/>
      <c r="F15" s="78"/>
      <c r="G15" s="78">
        <v>0</v>
      </c>
      <c r="H15" s="78">
        <f t="shared" ref="H15:H39" si="1">SUM(D15:G15)</f>
        <v>320000</v>
      </c>
    </row>
    <row r="16" spans="1:8" ht="17.25" x14ac:dyDescent="0.25">
      <c r="A16" s="7">
        <v>13</v>
      </c>
      <c r="B16" s="8" t="s">
        <v>57</v>
      </c>
      <c r="C16" s="81">
        <v>4802218.08</v>
      </c>
      <c r="D16" s="82">
        <v>727400</v>
      </c>
      <c r="E16" s="82">
        <v>1000000</v>
      </c>
      <c r="F16" s="82"/>
      <c r="G16" s="79"/>
      <c r="H16" s="78">
        <f t="shared" si="1"/>
        <v>1727400</v>
      </c>
    </row>
    <row r="17" spans="1:8" ht="17.25" x14ac:dyDescent="0.25">
      <c r="A17" s="20">
        <v>13</v>
      </c>
      <c r="B17" s="15" t="s">
        <v>418</v>
      </c>
      <c r="C17" s="78">
        <v>801810.01</v>
      </c>
      <c r="D17" s="78">
        <v>0</v>
      </c>
      <c r="E17" s="78">
        <v>200000</v>
      </c>
      <c r="F17" s="78"/>
      <c r="G17" s="79"/>
      <c r="H17" s="78">
        <f t="shared" si="1"/>
        <v>200000</v>
      </c>
    </row>
    <row r="18" spans="1:8" ht="17.25" x14ac:dyDescent="0.25">
      <c r="A18" s="20">
        <v>13</v>
      </c>
      <c r="B18" s="15" t="s">
        <v>420</v>
      </c>
      <c r="C18" s="78"/>
      <c r="D18" s="78">
        <v>250000</v>
      </c>
      <c r="E18" s="78"/>
      <c r="F18" s="78"/>
      <c r="G18" s="79"/>
      <c r="H18" s="78">
        <f t="shared" si="1"/>
        <v>250000</v>
      </c>
    </row>
    <row r="19" spans="1:8" ht="17.25" x14ac:dyDescent="0.25">
      <c r="A19" s="20">
        <v>14</v>
      </c>
      <c r="B19" s="15" t="s">
        <v>397</v>
      </c>
      <c r="C19" s="91"/>
      <c r="D19" s="78">
        <v>0</v>
      </c>
      <c r="E19" s="78">
        <v>283000</v>
      </c>
      <c r="F19" s="78"/>
      <c r="G19" s="78"/>
      <c r="H19" s="78">
        <f t="shared" si="1"/>
        <v>283000</v>
      </c>
    </row>
    <row r="20" spans="1:8" ht="27" x14ac:dyDescent="0.3">
      <c r="A20" s="20">
        <v>14</v>
      </c>
      <c r="B20" s="77" t="s">
        <v>396</v>
      </c>
      <c r="C20" s="81">
        <v>1259450</v>
      </c>
      <c r="D20" s="82">
        <v>0</v>
      </c>
      <c r="E20" s="82">
        <v>550000</v>
      </c>
      <c r="F20" s="82"/>
      <c r="G20" s="79"/>
      <c r="H20" s="78">
        <f t="shared" si="1"/>
        <v>550000</v>
      </c>
    </row>
    <row r="21" spans="1:8" ht="17.25" x14ac:dyDescent="0.25">
      <c r="A21" s="20">
        <v>14</v>
      </c>
      <c r="B21" s="15" t="s">
        <v>419</v>
      </c>
      <c r="C21" s="78">
        <v>450459.55</v>
      </c>
      <c r="D21" s="78">
        <v>193000</v>
      </c>
      <c r="E21" s="78"/>
      <c r="F21" s="78"/>
      <c r="G21" s="79"/>
      <c r="H21" s="78">
        <f t="shared" si="1"/>
        <v>193000</v>
      </c>
    </row>
    <row r="22" spans="1:8" ht="17.25" x14ac:dyDescent="0.45">
      <c r="A22" s="20">
        <v>15</v>
      </c>
      <c r="B22" s="88" t="s">
        <v>138</v>
      </c>
      <c r="C22" s="83">
        <v>2973509.87</v>
      </c>
      <c r="D22" s="92">
        <v>0</v>
      </c>
      <c r="E22" s="92"/>
      <c r="F22" s="92"/>
      <c r="G22" s="83">
        <v>800000</v>
      </c>
      <c r="H22" s="78">
        <f t="shared" si="1"/>
        <v>800000</v>
      </c>
    </row>
    <row r="23" spans="1:8" ht="17.25" x14ac:dyDescent="0.25">
      <c r="A23" s="20">
        <v>15</v>
      </c>
      <c r="B23" s="24" t="s">
        <v>125</v>
      </c>
      <c r="C23" s="81">
        <v>1346443.68</v>
      </c>
      <c r="D23" s="78">
        <v>0</v>
      </c>
      <c r="E23" s="78"/>
      <c r="F23" s="78"/>
      <c r="G23" s="79">
        <v>538600</v>
      </c>
      <c r="H23" s="78">
        <f t="shared" si="1"/>
        <v>538600</v>
      </c>
    </row>
    <row r="24" spans="1:8" ht="17.25" x14ac:dyDescent="0.25">
      <c r="A24" s="7">
        <v>15</v>
      </c>
      <c r="B24" s="8" t="s">
        <v>75</v>
      </c>
      <c r="C24" s="81">
        <v>3714199.02</v>
      </c>
      <c r="D24" s="78">
        <v>0</v>
      </c>
      <c r="E24" s="78">
        <v>1085800</v>
      </c>
      <c r="F24" s="78"/>
      <c r="G24" s="79">
        <v>724000</v>
      </c>
      <c r="H24" s="78">
        <f t="shared" si="1"/>
        <v>1809800</v>
      </c>
    </row>
    <row r="25" spans="1:8" ht="17.25" x14ac:dyDescent="0.45">
      <c r="A25" s="20">
        <v>15</v>
      </c>
      <c r="B25" s="88" t="s">
        <v>375</v>
      </c>
      <c r="C25" s="83">
        <v>2690033.74</v>
      </c>
      <c r="D25" s="92">
        <v>545000</v>
      </c>
      <c r="E25" s="92"/>
      <c r="F25" s="92"/>
      <c r="G25" s="79"/>
      <c r="H25" s="78">
        <f t="shared" si="1"/>
        <v>545000</v>
      </c>
    </row>
    <row r="26" spans="1:8" ht="17.25" x14ac:dyDescent="0.45">
      <c r="A26" s="20">
        <v>15</v>
      </c>
      <c r="B26" s="88" t="s">
        <v>374</v>
      </c>
      <c r="C26" s="83">
        <v>3402029.81</v>
      </c>
      <c r="D26" s="92">
        <v>0</v>
      </c>
      <c r="E26" s="92">
        <v>901000</v>
      </c>
      <c r="F26" s="92"/>
      <c r="G26" s="79"/>
      <c r="H26" s="78">
        <f t="shared" si="1"/>
        <v>901000</v>
      </c>
    </row>
    <row r="27" spans="1:8" ht="17.25" x14ac:dyDescent="0.25">
      <c r="A27" s="7">
        <v>15</v>
      </c>
      <c r="B27" s="8" t="s">
        <v>118</v>
      </c>
      <c r="C27" s="81">
        <v>6000000</v>
      </c>
      <c r="D27" s="78">
        <v>0</v>
      </c>
      <c r="E27" s="78">
        <v>448000</v>
      </c>
      <c r="F27" s="78"/>
      <c r="G27" s="79"/>
      <c r="H27" s="78">
        <f t="shared" si="1"/>
        <v>448000</v>
      </c>
    </row>
    <row r="28" spans="1:8" ht="17.25" x14ac:dyDescent="0.25">
      <c r="A28" s="7">
        <v>15</v>
      </c>
      <c r="B28" s="8" t="s">
        <v>61</v>
      </c>
      <c r="C28" s="81">
        <v>5206382.42</v>
      </c>
      <c r="D28" s="78">
        <v>0</v>
      </c>
      <c r="E28" s="78">
        <v>515000</v>
      </c>
      <c r="F28" s="78"/>
      <c r="G28" s="79"/>
      <c r="H28" s="78">
        <f t="shared" si="1"/>
        <v>515000</v>
      </c>
    </row>
    <row r="29" spans="1:8" ht="17.25" x14ac:dyDescent="0.25">
      <c r="A29" s="7">
        <v>15</v>
      </c>
      <c r="B29" s="15" t="s">
        <v>398</v>
      </c>
      <c r="C29" s="81"/>
      <c r="D29" s="78">
        <v>1300000</v>
      </c>
      <c r="E29" s="78"/>
      <c r="F29" s="78"/>
      <c r="G29" s="79"/>
      <c r="H29" s="78">
        <f t="shared" si="1"/>
        <v>1300000</v>
      </c>
    </row>
    <row r="30" spans="1:8" ht="17.25" x14ac:dyDescent="0.45">
      <c r="A30" s="20">
        <v>15</v>
      </c>
      <c r="B30" s="88" t="s">
        <v>480</v>
      </c>
      <c r="C30" s="83">
        <v>4042200</v>
      </c>
      <c r="D30" s="78">
        <v>0</v>
      </c>
      <c r="E30" s="78">
        <v>2021000</v>
      </c>
      <c r="F30" s="78"/>
      <c r="G30" s="79">
        <v>2021100</v>
      </c>
      <c r="H30" s="78">
        <f t="shared" si="1"/>
        <v>4042100</v>
      </c>
    </row>
    <row r="31" spans="1:8" ht="17.25" x14ac:dyDescent="0.45">
      <c r="A31" s="20">
        <v>15</v>
      </c>
      <c r="B31" s="298" t="s">
        <v>1156</v>
      </c>
      <c r="C31" s="83"/>
      <c r="D31" s="78">
        <v>800000</v>
      </c>
      <c r="E31" s="78"/>
      <c r="F31" s="78">
        <v>700000</v>
      </c>
      <c r="G31" s="79">
        <v>500000</v>
      </c>
      <c r="H31" s="78">
        <f t="shared" si="1"/>
        <v>2000000</v>
      </c>
    </row>
    <row r="32" spans="1:8" ht="17.25" x14ac:dyDescent="0.45">
      <c r="A32" s="20">
        <v>16</v>
      </c>
      <c r="B32" s="88" t="s">
        <v>376</v>
      </c>
      <c r="C32" s="83">
        <v>4503394.54</v>
      </c>
      <c r="D32" s="78">
        <v>0</v>
      </c>
      <c r="E32" s="78">
        <v>213700</v>
      </c>
      <c r="F32" s="78"/>
      <c r="G32" s="79"/>
      <c r="H32" s="78">
        <f t="shared" si="1"/>
        <v>213700</v>
      </c>
    </row>
    <row r="33" spans="1:8" ht="17.25" x14ac:dyDescent="0.25">
      <c r="A33" s="20">
        <v>16</v>
      </c>
      <c r="B33" s="15" t="s">
        <v>481</v>
      </c>
      <c r="C33" s="78">
        <v>647173.75</v>
      </c>
      <c r="D33" s="78">
        <v>0</v>
      </c>
      <c r="E33" s="78">
        <v>1778000</v>
      </c>
      <c r="F33" s="78"/>
      <c r="G33" s="79">
        <v>1185300</v>
      </c>
      <c r="H33" s="78">
        <f t="shared" si="1"/>
        <v>2963300</v>
      </c>
    </row>
    <row r="34" spans="1:8" ht="17.25" x14ac:dyDescent="0.25">
      <c r="A34" s="7">
        <v>17</v>
      </c>
      <c r="B34" s="33" t="s">
        <v>399</v>
      </c>
      <c r="C34" s="81">
        <v>4866948.1900000004</v>
      </c>
      <c r="D34" s="82">
        <v>1469500</v>
      </c>
      <c r="E34" s="82"/>
      <c r="F34" s="82"/>
      <c r="G34" s="79"/>
      <c r="H34" s="78">
        <f t="shared" si="1"/>
        <v>1469500</v>
      </c>
    </row>
    <row r="35" spans="1:8" ht="17.25" x14ac:dyDescent="0.25">
      <c r="A35" s="7">
        <v>17</v>
      </c>
      <c r="B35" s="8" t="s">
        <v>120</v>
      </c>
      <c r="C35" s="81">
        <v>2691951.18</v>
      </c>
      <c r="D35" s="81">
        <v>0</v>
      </c>
      <c r="E35" s="81">
        <v>701000</v>
      </c>
      <c r="F35" s="81"/>
      <c r="G35" s="79">
        <v>467000</v>
      </c>
      <c r="H35" s="78">
        <f t="shared" si="1"/>
        <v>1168000</v>
      </c>
    </row>
    <row r="36" spans="1:8" ht="17.25" x14ac:dyDescent="0.45">
      <c r="A36" s="20">
        <v>17</v>
      </c>
      <c r="B36" s="88" t="s">
        <v>377</v>
      </c>
      <c r="C36" s="83">
        <v>6000000</v>
      </c>
      <c r="D36" s="78">
        <v>0</v>
      </c>
      <c r="E36" s="78">
        <v>1295000</v>
      </c>
      <c r="F36" s="78"/>
      <c r="G36" s="79">
        <v>557500</v>
      </c>
      <c r="H36" s="78">
        <f t="shared" si="1"/>
        <v>1852500</v>
      </c>
    </row>
    <row r="37" spans="1:8" ht="17.25" x14ac:dyDescent="0.45">
      <c r="A37" s="20">
        <v>17</v>
      </c>
      <c r="B37" s="88" t="s">
        <v>544</v>
      </c>
      <c r="C37" s="83"/>
      <c r="D37" s="78">
        <v>324000</v>
      </c>
      <c r="E37" s="78">
        <v>500000</v>
      </c>
      <c r="F37" s="78"/>
      <c r="G37" s="79">
        <v>300000</v>
      </c>
      <c r="H37" s="78">
        <f t="shared" si="1"/>
        <v>1124000</v>
      </c>
    </row>
    <row r="38" spans="1:8" ht="17.25" x14ac:dyDescent="0.45">
      <c r="A38" s="20">
        <v>20</v>
      </c>
      <c r="B38" s="88" t="s">
        <v>482</v>
      </c>
      <c r="C38" s="83">
        <v>6000000</v>
      </c>
      <c r="D38" s="78">
        <v>0</v>
      </c>
      <c r="E38" s="78">
        <v>1500000</v>
      </c>
      <c r="F38" s="78"/>
      <c r="G38" s="79"/>
      <c r="H38" s="78">
        <f t="shared" si="1"/>
        <v>1500000</v>
      </c>
    </row>
    <row r="39" spans="1:8" ht="17.25" x14ac:dyDescent="0.45">
      <c r="A39" s="27"/>
      <c r="B39" s="89" t="s">
        <v>484</v>
      </c>
      <c r="C39" s="84"/>
      <c r="D39" s="85">
        <v>0</v>
      </c>
      <c r="E39" s="85">
        <v>4702200</v>
      </c>
      <c r="F39" s="85"/>
      <c r="G39" s="80"/>
      <c r="H39" s="85">
        <f t="shared" si="1"/>
        <v>4702200</v>
      </c>
    </row>
    <row r="40" spans="1:8" ht="17.25" x14ac:dyDescent="0.25">
      <c r="A40" s="667" t="s">
        <v>87</v>
      </c>
      <c r="B40" s="684"/>
      <c r="C40" s="668"/>
      <c r="D40" s="87">
        <f>SUM(D3:D39)</f>
        <v>8319900</v>
      </c>
      <c r="E40" s="87">
        <f t="shared" ref="E40:H40" si="2">SUM(E3:E39)</f>
        <v>27361150</v>
      </c>
      <c r="F40" s="87">
        <f t="shared" si="2"/>
        <v>700000</v>
      </c>
      <c r="G40" s="87">
        <f t="shared" si="2"/>
        <v>7247600</v>
      </c>
      <c r="H40" s="87">
        <f t="shared" si="2"/>
        <v>43446150</v>
      </c>
    </row>
    <row r="41" spans="1:8" x14ac:dyDescent="0.25">
      <c r="A41" s="71"/>
      <c r="B41" s="71"/>
      <c r="C41" s="10"/>
      <c r="D41" s="10"/>
      <c r="E41" s="10"/>
      <c r="F41" s="10"/>
      <c r="G41" s="10"/>
      <c r="H41" s="10"/>
    </row>
    <row r="42" spans="1:8" s="6" customFormat="1" ht="13.5" x14ac:dyDescent="0.25"/>
    <row r="43" spans="1:8" s="6" customFormat="1" ht="13.5" x14ac:dyDescent="0.25"/>
    <row r="44" spans="1:8" s="6" customFormat="1" ht="13.5" x14ac:dyDescent="0.25"/>
    <row r="45" spans="1:8" s="6" customFormat="1" ht="13.5" x14ac:dyDescent="0.25"/>
    <row r="46" spans="1:8" s="6" customFormat="1" ht="13.5" x14ac:dyDescent="0.25"/>
    <row r="47" spans="1:8" s="6" customFormat="1" ht="13.5" x14ac:dyDescent="0.25"/>
    <row r="48" spans="1:8" s="6" customFormat="1" ht="13.5" x14ac:dyDescent="0.25"/>
    <row r="49" s="6" customFormat="1" ht="13.5" x14ac:dyDescent="0.25"/>
    <row r="50" s="6" customFormat="1" ht="13.5" x14ac:dyDescent="0.25"/>
    <row r="51" s="6" customFormat="1" ht="13.5" x14ac:dyDescent="0.25"/>
    <row r="52" s="6" customFormat="1" ht="13.5" x14ac:dyDescent="0.25"/>
    <row r="53" s="6" customFormat="1" ht="13.5" x14ac:dyDescent="0.25"/>
    <row r="54" s="6" customFormat="1" ht="13.5" x14ac:dyDescent="0.25"/>
    <row r="55" s="6" customFormat="1" ht="13.5" x14ac:dyDescent="0.25"/>
    <row r="56" s="6" customFormat="1" ht="13.5" x14ac:dyDescent="0.25"/>
    <row r="57" s="6" customFormat="1" ht="13.5" x14ac:dyDescent="0.25"/>
    <row r="58" s="6" customFormat="1" ht="13.5" x14ac:dyDescent="0.25"/>
    <row r="59" s="6" customFormat="1" ht="13.5" x14ac:dyDescent="0.25"/>
    <row r="60" s="6" customFormat="1" ht="13.5" x14ac:dyDescent="0.25"/>
    <row r="61" s="6" customFormat="1" ht="13.5" x14ac:dyDescent="0.25"/>
    <row r="62" s="6" customFormat="1" ht="13.5" x14ac:dyDescent="0.25"/>
    <row r="63" s="6" customFormat="1" ht="13.5" x14ac:dyDescent="0.25"/>
    <row r="64" s="6" customFormat="1" ht="13.5" x14ac:dyDescent="0.25"/>
    <row r="65" s="6" customFormat="1" ht="13.5" x14ac:dyDescent="0.25"/>
    <row r="66" s="6" customFormat="1" ht="13.5" x14ac:dyDescent="0.25"/>
    <row r="67" s="6" customFormat="1" ht="13.5" x14ac:dyDescent="0.25"/>
    <row r="68" s="6" customFormat="1" ht="13.5" x14ac:dyDescent="0.25"/>
    <row r="69" s="6" customFormat="1" ht="13.5" x14ac:dyDescent="0.25"/>
    <row r="70" s="6" customFormat="1" ht="13.5" x14ac:dyDescent="0.25"/>
    <row r="71" s="6" customFormat="1" ht="13.5" x14ac:dyDescent="0.25"/>
    <row r="72" s="6" customFormat="1" ht="13.5" x14ac:dyDescent="0.25"/>
    <row r="73" s="6" customFormat="1" ht="13.5" x14ac:dyDescent="0.25"/>
    <row r="74" s="6" customFormat="1" ht="13.5" x14ac:dyDescent="0.25"/>
    <row r="75" s="6" customFormat="1" ht="13.5" x14ac:dyDescent="0.25"/>
    <row r="76" s="6" customFormat="1" ht="13.5" x14ac:dyDescent="0.25"/>
    <row r="77" s="6" customFormat="1" ht="13.5" x14ac:dyDescent="0.25"/>
    <row r="78" s="6" customFormat="1" ht="13.5" x14ac:dyDescent="0.25"/>
    <row r="79" s="6" customFormat="1" ht="13.5" x14ac:dyDescent="0.25"/>
    <row r="80" s="6" customFormat="1" ht="13.5" x14ac:dyDescent="0.25"/>
    <row r="81" s="6" customFormat="1" ht="13.5" x14ac:dyDescent="0.25"/>
    <row r="82" s="6" customFormat="1" ht="13.5" x14ac:dyDescent="0.25"/>
    <row r="83" s="6" customFormat="1" ht="13.5" x14ac:dyDescent="0.25"/>
    <row r="84" s="6" customFormat="1" ht="13.5" x14ac:dyDescent="0.25"/>
    <row r="85" s="6" customFormat="1" ht="13.5" x14ac:dyDescent="0.25"/>
    <row r="86" s="6" customFormat="1" ht="13.5" x14ac:dyDescent="0.25"/>
    <row r="87" s="6" customFormat="1" ht="13.5" x14ac:dyDescent="0.25"/>
    <row r="88" s="6" customFormat="1" ht="13.5" x14ac:dyDescent="0.25"/>
    <row r="89" s="6" customFormat="1" ht="13.5" x14ac:dyDescent="0.25"/>
    <row r="90" s="6" customFormat="1" ht="13.5" x14ac:dyDescent="0.25"/>
    <row r="91" s="6" customFormat="1" ht="13.5" x14ac:dyDescent="0.25"/>
    <row r="92" s="6" customFormat="1" ht="13.5" x14ac:dyDescent="0.25"/>
    <row r="93" s="6" customFormat="1" ht="13.5" x14ac:dyDescent="0.25"/>
    <row r="94" s="6" customFormat="1" ht="13.5" x14ac:dyDescent="0.25"/>
    <row r="95" s="6" customFormat="1" ht="13.5" x14ac:dyDescent="0.25"/>
    <row r="96" s="6" customFormat="1" ht="13.5" x14ac:dyDescent="0.25"/>
    <row r="97" s="6" customFormat="1" ht="13.5" x14ac:dyDescent="0.25"/>
    <row r="98" s="6" customFormat="1" ht="13.5" x14ac:dyDescent="0.25"/>
    <row r="99" s="6" customFormat="1" ht="13.5" x14ac:dyDescent="0.25"/>
    <row r="100" s="6" customFormat="1" ht="13.5" x14ac:dyDescent="0.25"/>
    <row r="101" s="6" customFormat="1" ht="13.5" x14ac:dyDescent="0.25"/>
    <row r="102" s="6" customFormat="1" ht="13.5" x14ac:dyDescent="0.25"/>
    <row r="103" s="6" customFormat="1" ht="13.5" x14ac:dyDescent="0.25"/>
    <row r="104" s="6" customFormat="1" ht="13.5" x14ac:dyDescent="0.25"/>
    <row r="105" s="6" customFormat="1" ht="13.5" x14ac:dyDescent="0.25"/>
    <row r="106" s="6" customFormat="1" ht="13.5" x14ac:dyDescent="0.25"/>
    <row r="107" s="6" customFormat="1" ht="13.5" x14ac:dyDescent="0.25"/>
    <row r="108" s="6" customFormat="1" ht="13.5" x14ac:dyDescent="0.25"/>
    <row r="109" s="6" customFormat="1" ht="13.5" x14ac:dyDescent="0.25"/>
    <row r="110" s="6" customFormat="1" ht="13.5" x14ac:dyDescent="0.25"/>
    <row r="111" s="6" customFormat="1" ht="13.5" x14ac:dyDescent="0.25"/>
    <row r="112" s="6" customFormat="1" ht="13.5" x14ac:dyDescent="0.25"/>
    <row r="113" s="6" customFormat="1" ht="13.5" x14ac:dyDescent="0.25"/>
    <row r="114" s="6" customFormat="1" ht="13.5" x14ac:dyDescent="0.25"/>
    <row r="115" s="6" customFormat="1" ht="13.5" x14ac:dyDescent="0.25"/>
    <row r="116" s="6" customFormat="1" ht="13.5" x14ac:dyDescent="0.25"/>
    <row r="117" s="6" customFormat="1" ht="13.5" x14ac:dyDescent="0.25"/>
    <row r="118" s="6" customFormat="1" ht="13.5" x14ac:dyDescent="0.25"/>
    <row r="119" s="6" customFormat="1" ht="13.5" x14ac:dyDescent="0.25"/>
    <row r="120" s="6" customFormat="1" ht="13.5" x14ac:dyDescent="0.25"/>
    <row r="121" s="6" customFormat="1" ht="13.5" x14ac:dyDescent="0.25"/>
    <row r="122" s="6" customFormat="1" ht="13.5" x14ac:dyDescent="0.25"/>
    <row r="123" s="6" customFormat="1" ht="13.5" x14ac:dyDescent="0.25"/>
    <row r="124" s="6" customFormat="1" ht="13.5" x14ac:dyDescent="0.25"/>
    <row r="125" s="6" customFormat="1" ht="13.5" x14ac:dyDescent="0.25"/>
    <row r="126" s="6" customFormat="1" ht="13.5" x14ac:dyDescent="0.25"/>
    <row r="127" s="6" customFormat="1" ht="13.5" x14ac:dyDescent="0.25"/>
    <row r="128" s="6" customFormat="1" ht="13.5" x14ac:dyDescent="0.25"/>
    <row r="129" s="6" customFormat="1" ht="13.5" x14ac:dyDescent="0.25"/>
    <row r="130" s="6" customFormat="1" ht="13.5" x14ac:dyDescent="0.25"/>
    <row r="131" s="6" customFormat="1" ht="13.5" x14ac:dyDescent="0.25"/>
    <row r="132" s="6" customFormat="1" ht="13.5" x14ac:dyDescent="0.25"/>
    <row r="133" s="6" customFormat="1" ht="13.5" x14ac:dyDescent="0.25"/>
    <row r="134" s="6" customFormat="1" ht="13.5" x14ac:dyDescent="0.25"/>
    <row r="135" s="6" customFormat="1" ht="13.5" x14ac:dyDescent="0.25"/>
    <row r="136" s="6" customFormat="1" ht="13.5" x14ac:dyDescent="0.25"/>
    <row r="137" s="6" customFormat="1" ht="13.5" x14ac:dyDescent="0.25"/>
    <row r="138" s="6" customFormat="1" ht="13.5" x14ac:dyDescent="0.25"/>
    <row r="139" s="6" customFormat="1" ht="13.5" x14ac:dyDescent="0.25"/>
    <row r="140" s="6" customFormat="1" ht="13.5" x14ac:dyDescent="0.25"/>
    <row r="141" s="6" customFormat="1" ht="13.5" x14ac:dyDescent="0.25"/>
    <row r="142" s="6" customFormat="1" ht="13.5" x14ac:dyDescent="0.25"/>
    <row r="143" s="6" customFormat="1" ht="13.5" x14ac:dyDescent="0.25"/>
    <row r="144" s="6" customFormat="1" ht="13.5" x14ac:dyDescent="0.25"/>
    <row r="145" spans="1:8" s="6" customFormat="1" ht="13.5" x14ac:dyDescent="0.25"/>
    <row r="146" spans="1:8" s="6" customFormat="1" ht="13.5" x14ac:dyDescent="0.25"/>
    <row r="147" spans="1:8" s="6" customFormat="1" ht="13.5" x14ac:dyDescent="0.25"/>
    <row r="148" spans="1:8" x14ac:dyDescent="0.25">
      <c r="A148" s="6"/>
      <c r="B148" s="6"/>
      <c r="C148" s="6"/>
      <c r="D148" s="6"/>
      <c r="E148" s="6"/>
      <c r="F148" s="6"/>
      <c r="G148" s="6"/>
      <c r="H148" s="6"/>
    </row>
    <row r="149" spans="1:8" x14ac:dyDescent="0.25">
      <c r="A149" s="6"/>
      <c r="B149" s="6"/>
      <c r="C149" s="6"/>
      <c r="D149" s="6"/>
      <c r="E149" s="6"/>
      <c r="F149" s="6"/>
      <c r="G149" s="6"/>
      <c r="H149" s="6"/>
    </row>
    <row r="150" spans="1:8" x14ac:dyDescent="0.25">
      <c r="A150" s="6"/>
      <c r="B150" s="6"/>
      <c r="C150" s="6"/>
      <c r="D150" s="6"/>
      <c r="E150" s="6"/>
      <c r="F150" s="6"/>
      <c r="G150" s="6"/>
      <c r="H150" s="6"/>
    </row>
    <row r="151" spans="1:8" x14ac:dyDescent="0.25">
      <c r="A151" s="6"/>
      <c r="B151" s="6"/>
      <c r="C151" s="6"/>
      <c r="D151" s="6"/>
      <c r="E151" s="6"/>
      <c r="F151" s="6"/>
      <c r="G151" s="6"/>
      <c r="H151" s="6"/>
    </row>
    <row r="152" spans="1:8" x14ac:dyDescent="0.25">
      <c r="A152" s="6"/>
      <c r="B152" s="6"/>
      <c r="C152" s="6"/>
      <c r="D152" s="6"/>
      <c r="E152" s="6"/>
      <c r="F152" s="6"/>
      <c r="G152" s="6"/>
      <c r="H152" s="6"/>
    </row>
    <row r="153" spans="1:8" x14ac:dyDescent="0.25">
      <c r="A153" s="6"/>
      <c r="B153" s="6"/>
      <c r="C153" s="6"/>
      <c r="D153" s="6"/>
      <c r="E153" s="6"/>
      <c r="F153" s="6"/>
      <c r="G153" s="6"/>
      <c r="H153" s="6"/>
    </row>
  </sheetData>
  <sortState ref="A3:F38">
    <sortCondition ref="A3:A38"/>
  </sortState>
  <mergeCells count="2">
    <mergeCell ref="A1:H1"/>
    <mergeCell ref="A40:C40"/>
  </mergeCells>
  <pageMargins left="0.28000000000000003" right="0.2" top="0.75" bottom="0.7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vt:i4>
      </vt:variant>
    </vt:vector>
  </HeadingPairs>
  <TitlesOfParts>
    <vt:vector size="27" baseType="lpstr">
      <vt:lpstr>बजेट सारांश</vt:lpstr>
      <vt:lpstr>आम्दानी</vt:lpstr>
      <vt:lpstr>चालु खर्च</vt:lpstr>
      <vt:lpstr>बालबालिका</vt:lpstr>
      <vt:lpstr>महिला</vt:lpstr>
      <vt:lpstr>अन्य</vt:lpstr>
      <vt:lpstr>प्रवर्द्धनात्कम</vt:lpstr>
      <vt:lpstr>अन्य पूर्वाधार</vt:lpstr>
      <vt:lpstr>क्रमागत योजना</vt:lpstr>
      <vt:lpstr>नयाँ योजना</vt:lpstr>
      <vt:lpstr>अनुसूची</vt:lpstr>
      <vt:lpstr>कला तथा साहित्य</vt:lpstr>
      <vt:lpstr>खेलकुद</vt:lpstr>
      <vt:lpstr>पर्यटन</vt:lpstr>
      <vt:lpstr>सूचना</vt:lpstr>
      <vt:lpstr>जनस्वास्थ्य</vt:lpstr>
      <vt:lpstr>वातावरण</vt:lpstr>
      <vt:lpstr>पशुपंक्षी</vt:lpstr>
      <vt:lpstr>कृषि</vt:lpstr>
      <vt:lpstr>वडा बजेटको मापदण्ड</vt:lpstr>
      <vt:lpstr>वडागत बजेट</vt:lpstr>
      <vt:lpstr>प्रतिनिधि सुविधा</vt:lpstr>
      <vt:lpstr>आम्दानी!Print_Titles</vt:lpstr>
      <vt:lpstr>'चालु खर्च'!Print_Titles</vt:lpstr>
      <vt:lpstr>'नयाँ योजना'!Print_Titles</vt:lpstr>
      <vt:lpstr>प्रवर्द्धनात्कम!Print_Titles</vt:lpstr>
      <vt:lpstr>'बजेट सारांश'!Print_Titles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dc:creator>
  <cp:lastModifiedBy>Sunil</cp:lastModifiedBy>
  <cp:lastPrinted>2018-02-08T12:18:36Z</cp:lastPrinted>
  <dcterms:created xsi:type="dcterms:W3CDTF">2011-07-01T01:55:07Z</dcterms:created>
  <dcterms:modified xsi:type="dcterms:W3CDTF">2018-02-14T11:51:54Z</dcterms:modified>
</cp:coreProperties>
</file>